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85" windowWidth="19440" windowHeight="9795"/>
  </bookViews>
  <sheets>
    <sheet name="Tyre Info by Track" sheetId="7" r:id="rId1"/>
    <sheet name="Master" sheetId="6" state="hidden" r:id="rId2"/>
  </sheets>
  <calcPr calcId="145621"/>
</workbook>
</file>

<file path=xl/calcChain.xml><?xml version="1.0" encoding="utf-8"?>
<calcChain xmlns="http://schemas.openxmlformats.org/spreadsheetml/2006/main">
  <c r="AX2" i="6" l="1"/>
  <c r="AW2" i="6"/>
  <c r="AV2" i="6"/>
  <c r="AU2" i="6"/>
  <c r="AT2" i="6"/>
  <c r="AS2" i="6"/>
  <c r="AR2" i="6"/>
  <c r="AQ2" i="6"/>
  <c r="AP2" i="6"/>
  <c r="AN2" i="6"/>
  <c r="AO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G2" i="6"/>
  <c r="F2" i="6"/>
  <c r="E2" i="6"/>
  <c r="D2" i="6"/>
  <c r="C2" i="6"/>
  <c r="H35" i="7" l="1"/>
  <c r="H37" i="7"/>
  <c r="H38" i="7"/>
  <c r="H36" i="7" l="1"/>
  <c r="G38" i="7"/>
  <c r="G36" i="7"/>
  <c r="G37" i="7"/>
  <c r="G35" i="7"/>
  <c r="F38" i="7"/>
  <c r="F36" i="7"/>
  <c r="F37" i="7"/>
  <c r="F35" i="7"/>
  <c r="E38" i="7"/>
  <c r="E36" i="7"/>
  <c r="E37" i="7"/>
  <c r="G28" i="7"/>
  <c r="E35" i="7" l="1"/>
  <c r="G30" i="7"/>
  <c r="I35" i="7"/>
  <c r="I37" i="7"/>
  <c r="G29" i="7"/>
  <c r="G27" i="7"/>
  <c r="E30" i="7"/>
  <c r="E28" i="7"/>
  <c r="E29" i="7"/>
  <c r="E27" i="7" l="1"/>
  <c r="F27" i="7" s="1"/>
  <c r="F14" i="7"/>
  <c r="A14" i="7"/>
  <c r="H23" i="7"/>
  <c r="F30" i="7"/>
  <c r="F29" i="7"/>
  <c r="F28" i="7"/>
  <c r="F23" i="7" l="1"/>
  <c r="F16" i="7"/>
  <c r="C16" i="7"/>
  <c r="C23" i="7"/>
  <c r="H16" i="7"/>
  <c r="F21" i="7"/>
  <c r="A21" i="7"/>
  <c r="A16" i="7" l="1"/>
  <c r="A23" i="7"/>
  <c r="F20" i="7"/>
  <c r="B30" i="7" s="1"/>
  <c r="B38" i="7" s="1"/>
  <c r="F13" i="7"/>
  <c r="B28" i="7" s="1"/>
  <c r="B36" i="7" s="1"/>
  <c r="A20" i="7"/>
  <c r="B29" i="7" s="1"/>
  <c r="B37" i="7" s="1"/>
  <c r="A13" i="7"/>
  <c r="B27" i="7" s="1"/>
  <c r="B35" i="7" s="1"/>
  <c r="G19" i="7"/>
  <c r="C30" i="7" s="1"/>
  <c r="C38" i="7" s="1"/>
  <c r="G12" i="7"/>
  <c r="C28" i="7" s="1"/>
  <c r="C36" i="7" s="1"/>
  <c r="B19" i="7"/>
  <c r="C29" i="7" s="1"/>
  <c r="C37" i="7" s="1"/>
  <c r="B12" i="7"/>
  <c r="C27" i="7" s="1"/>
  <c r="C35" i="7" s="1"/>
  <c r="B9" i="7"/>
</calcChain>
</file>

<file path=xl/sharedStrings.xml><?xml version="1.0" encoding="utf-8"?>
<sst xmlns="http://schemas.openxmlformats.org/spreadsheetml/2006/main" count="359" uniqueCount="90">
  <si>
    <t>Size</t>
  </si>
  <si>
    <t>Spec No.</t>
  </si>
  <si>
    <t>Rim Width (in)</t>
  </si>
  <si>
    <t>Tread Width</t>
  </si>
  <si>
    <t>Section Width</t>
  </si>
  <si>
    <t>Indy Lights</t>
  </si>
  <si>
    <t>240/600R15</t>
  </si>
  <si>
    <t>330/620R15</t>
  </si>
  <si>
    <t>Fitment</t>
  </si>
  <si>
    <t>LF</t>
  </si>
  <si>
    <t>RF</t>
  </si>
  <si>
    <t>LR</t>
  </si>
  <si>
    <t>RR</t>
  </si>
  <si>
    <t>-4.0°</t>
  </si>
  <si>
    <t>330/631R15</t>
  </si>
  <si>
    <t>-2.3°</t>
  </si>
  <si>
    <t>Recommended Hot Pressure</t>
  </si>
  <si>
    <t>Track</t>
  </si>
  <si>
    <t>Type</t>
  </si>
  <si>
    <t>Sebring</t>
  </si>
  <si>
    <t>Road Course</t>
  </si>
  <si>
    <t>St. Petersburg</t>
  </si>
  <si>
    <t>Long Beach</t>
  </si>
  <si>
    <t>Barber Motorsports Park</t>
  </si>
  <si>
    <t>Indianapolis GP</t>
  </si>
  <si>
    <t>Toronto</t>
  </si>
  <si>
    <t xml:space="preserve">Milwaukee </t>
  </si>
  <si>
    <t>Iowa</t>
  </si>
  <si>
    <t>Mid-Ohio</t>
  </si>
  <si>
    <t>Laguna Seca</t>
  </si>
  <si>
    <t>Fontana</t>
  </si>
  <si>
    <t>Phoenix</t>
  </si>
  <si>
    <t>Homestead Oval</t>
  </si>
  <si>
    <t>Homestead RC</t>
  </si>
  <si>
    <t>Sonoma</t>
  </si>
  <si>
    <t>Boston</t>
  </si>
  <si>
    <t>Street Course</t>
  </si>
  <si>
    <t>Road America</t>
  </si>
  <si>
    <t>Tyre Specification - Slick</t>
  </si>
  <si>
    <t>Tyre Specification - Wet</t>
  </si>
  <si>
    <t>-</t>
  </si>
  <si>
    <t>Tyre Size - Slick</t>
  </si>
  <si>
    <t>330/629R15</t>
  </si>
  <si>
    <t>Track:</t>
  </si>
  <si>
    <t>Type:</t>
  </si>
  <si>
    <t>Indianapolis Motor Speedway</t>
  </si>
  <si>
    <t>Left Front</t>
  </si>
  <si>
    <t>Right Front</t>
  </si>
  <si>
    <t>Left Rear</t>
  </si>
  <si>
    <t>Right Rear</t>
  </si>
  <si>
    <t>-2.8°</t>
  </si>
  <si>
    <t>-2.5°</t>
  </si>
  <si>
    <t>Super speedway</t>
  </si>
  <si>
    <t>&lt;&lt; Spec Number on LHS sidewall &lt;&lt;</t>
  </si>
  <si>
    <t>&gt;&gt; Spec Number on RHS sidewall &gt;&gt;</t>
  </si>
  <si>
    <t>Pressure Range 18psi to 24 psi</t>
  </si>
  <si>
    <t>Pressure Range 36psi to 44 psi</t>
  </si>
  <si>
    <t>Pressure Range 40psi to 44 psi</t>
  </si>
  <si>
    <t>Pressure Range 38psi to 46 psi</t>
  </si>
  <si>
    <t>Pressure Range 42psi to 46psi</t>
  </si>
  <si>
    <t>Pressure Range 36psi to 44psi</t>
  </si>
  <si>
    <t>Pressure Range 18psi to 24psi</t>
  </si>
  <si>
    <t>Pressure Range 40psi to 44psi</t>
  </si>
  <si>
    <t>Pressure Range 38psi to 44 psi</t>
  </si>
  <si>
    <t>Chicagoland</t>
  </si>
  <si>
    <t>Camber</t>
  </si>
  <si>
    <t>Max Camber</t>
  </si>
  <si>
    <t>3.0°</t>
  </si>
  <si>
    <t>(lbs)</t>
  </si>
  <si>
    <t>Weight</t>
  </si>
  <si>
    <t>(kgs)</t>
  </si>
  <si>
    <t>Tyre Weight</t>
  </si>
  <si>
    <t>Recommended Hot Pressure (psi)</t>
  </si>
  <si>
    <t>Measured Inflation Pressure</t>
  </si>
  <si>
    <t>Section Width (mm)</t>
  </si>
  <si>
    <t>Tread Width (mm)</t>
  </si>
  <si>
    <t>Overall Diameter (mm)</t>
  </si>
  <si>
    <t>Stagger (mm)</t>
  </si>
  <si>
    <t>Inflation Pressure (psi)</t>
  </si>
  <si>
    <t>Short Oval</t>
  </si>
  <si>
    <t>Pocono</t>
  </si>
  <si>
    <t xml:space="preserve"> Suggested Max Camber =</t>
  </si>
  <si>
    <t>Mandated Max Camber=</t>
  </si>
  <si>
    <t>Pressure Range (psi)</t>
  </si>
  <si>
    <t>O.A. Dia.</t>
  </si>
  <si>
    <t>-3.5°</t>
  </si>
  <si>
    <t>Gateway</t>
  </si>
  <si>
    <t>Watkins Glen</t>
  </si>
  <si>
    <t>Updated Oct 2017</t>
  </si>
  <si>
    <t>Portland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</si>
</sst>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name val="Euromode"/>
      <family val="2"/>
    </font>
    <font>
      <b/>
      <sz val="8"/>
      <name val="Arial"/>
      <family val="2"/>
    </font>
    <font>
      <b/>
      <sz val="8"/>
      <name val="Euromode"/>
      <family val="2"/>
    </font>
    <font>
      <b/>
      <sz val="8"/>
      <name val="Euromode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0" fillId="0" borderId="0" xfId="0" applyBorder="1"/>
    <xf numFmtId="0" fontId="8" fillId="0" borderId="0" xfId="0" applyFont="1"/>
    <xf numFmtId="0" fontId="0" fillId="0" borderId="0" xfId="0" applyFont="1"/>
    <xf numFmtId="0" fontId="2" fillId="0" borderId="0" xfId="0" applyFont="1"/>
    <xf numFmtId="49" fontId="6" fillId="0" borderId="0" xfId="0" applyNumberFormat="1" applyFont="1" applyBorder="1" applyAlignment="1"/>
    <xf numFmtId="0" fontId="0" fillId="2" borderId="4" xfId="0" applyFill="1" applyBorder="1"/>
    <xf numFmtId="0" fontId="0" fillId="2" borderId="5" xfId="0" applyFill="1" applyBorder="1"/>
    <xf numFmtId="0" fontId="14" fillId="0" borderId="0" xfId="1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7" fillId="0" borderId="0" xfId="0" applyFont="1" applyBorder="1"/>
    <xf numFmtId="0" fontId="19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/>
    </xf>
    <xf numFmtId="164" fontId="17" fillId="0" borderId="4" xfId="1" applyNumberFormat="1" applyFont="1" applyBorder="1" applyAlignment="1">
      <alignment horizontal="center" vertical="center"/>
    </xf>
    <xf numFmtId="164" fontId="17" fillId="0" borderId="5" xfId="1" applyNumberFormat="1" applyFont="1" applyBorder="1" applyAlignment="1">
      <alignment horizontal="center" vertical="center"/>
    </xf>
    <xf numFmtId="164" fontId="17" fillId="0" borderId="6" xfId="1" applyNumberFormat="1" applyFont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0" xfId="0" quotePrefix="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4" xfId="0" quotePrefix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center"/>
    </xf>
    <xf numFmtId="49" fontId="21" fillId="0" borderId="11" xfId="0" quotePrefix="1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7" fillId="0" borderId="0" xfId="0" applyFont="1"/>
    <xf numFmtId="0" fontId="20" fillId="0" borderId="9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12" fillId="0" borderId="2" xfId="0" applyNumberFormat="1" applyFont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/>
    </xf>
    <xf numFmtId="49" fontId="13" fillId="2" borderId="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0" tint="-0.14996795556505021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2" dropStyle="combo" dx="16" fmlaLink="Master!$A$2" fmlaRange="Master!$B$6:$B$28" noThreeD="1" sel="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495299</xdr:colOff>
      <xdr:row>0</xdr:row>
      <xdr:rowOff>57149</xdr:rowOff>
    </xdr:from>
    <xdr:to>
      <xdr:col>8</xdr:col>
      <xdr:colOff>596136</xdr:colOff>
      <xdr:row>3</xdr:row>
      <xdr:rowOff>47624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43299" y="57149"/>
          <a:ext cx="192963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2</xdr:col>
      <xdr:colOff>483658</xdr:colOff>
      <xdr:row>3</xdr:row>
      <xdr:rowOff>164031</xdr:rowOff>
    </xdr:to>
    <xdr:pic>
      <xdr:nvPicPr>
        <xdr:cNvPr id="4" name="Picture 3" descr="Indy Light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588558" cy="65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5</xdr:row>
          <xdr:rowOff>19050</xdr:rowOff>
        </xdr:from>
        <xdr:to>
          <xdr:col>6</xdr:col>
          <xdr:colOff>409575</xdr:colOff>
          <xdr:row>7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152400</xdr:colOff>
      <xdr:row>10</xdr:row>
      <xdr:rowOff>28574</xdr:rowOff>
    </xdr:from>
    <xdr:to>
      <xdr:col>4</xdr:col>
      <xdr:colOff>476250</xdr:colOff>
      <xdr:row>22</xdr:row>
      <xdr:rowOff>371474</xdr:rowOff>
    </xdr:to>
    <xdr:sp macro="" textlink="">
      <xdr:nvSpPr>
        <xdr:cNvPr id="5" name="Up Arrow 4"/>
        <xdr:cNvSpPr/>
      </xdr:nvSpPr>
      <xdr:spPr>
        <a:xfrm>
          <a:off x="2590800" y="2085974"/>
          <a:ext cx="323850" cy="3457575"/>
        </a:xfrm>
        <a:prstGeom prst="upArrow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S39"/>
  <sheetViews>
    <sheetView showGridLines="0" tabSelected="1" zoomScaleNormal="100" workbookViewId="0">
      <selection activeCell="B51" sqref="B51"/>
    </sheetView>
  </sheetViews>
  <sheetFormatPr defaultRowHeight="15"/>
  <cols>
    <col min="15" max="15" width="23.42578125" customWidth="1"/>
    <col min="16" max="16" width="20.85546875" customWidth="1"/>
    <col min="17" max="17" width="15.140625" customWidth="1"/>
  </cols>
  <sheetData>
    <row r="2" spans="1:11">
      <c r="D2" s="112" t="s">
        <v>5</v>
      </c>
      <c r="E2" s="112"/>
      <c r="F2" s="112"/>
    </row>
    <row r="3" spans="1:11">
      <c r="D3" s="112"/>
      <c r="E3" s="112"/>
      <c r="F3" s="112"/>
    </row>
    <row r="4" spans="1:11">
      <c r="D4" s="112"/>
      <c r="E4" s="112"/>
      <c r="F4" s="112"/>
    </row>
    <row r="5" spans="1:11" ht="28.5">
      <c r="D5" s="118">
        <v>2018</v>
      </c>
      <c r="E5" s="118"/>
      <c r="F5" s="118"/>
    </row>
    <row r="6" spans="1:11" ht="15" customHeight="1">
      <c r="A6" s="113" t="s">
        <v>43</v>
      </c>
    </row>
    <row r="7" spans="1:11" ht="15" customHeight="1">
      <c r="A7" s="113"/>
      <c r="K7" s="79"/>
    </row>
    <row r="9" spans="1:11" ht="26.25">
      <c r="A9" s="2" t="s">
        <v>44</v>
      </c>
      <c r="B9" s="117" t="str">
        <f>Master!C2</f>
        <v>Street Course</v>
      </c>
      <c r="C9" s="117"/>
      <c r="D9" s="117"/>
      <c r="E9" s="117"/>
      <c r="F9" s="117"/>
      <c r="G9" s="117"/>
      <c r="H9" s="117"/>
    </row>
    <row r="10" spans="1:11" ht="15.75" thickBot="1"/>
    <row r="11" spans="1:11">
      <c r="A11" s="114" t="s">
        <v>46</v>
      </c>
      <c r="B11" s="115"/>
      <c r="C11" s="115"/>
      <c r="D11" s="116"/>
      <c r="F11" s="114" t="s">
        <v>47</v>
      </c>
      <c r="G11" s="115"/>
      <c r="H11" s="115"/>
      <c r="I11" s="116"/>
    </row>
    <row r="12" spans="1:11" ht="31.5">
      <c r="A12" s="6"/>
      <c r="B12" s="100">
        <f>Master!D2</f>
        <v>8171</v>
      </c>
      <c r="C12" s="100"/>
      <c r="D12" s="7"/>
      <c r="F12" s="6"/>
      <c r="G12" s="100">
        <f>Master!F2</f>
        <v>8171</v>
      </c>
      <c r="H12" s="100"/>
      <c r="I12" s="7"/>
    </row>
    <row r="13" spans="1:11">
      <c r="A13" s="101" t="str">
        <f>Master!I2</f>
        <v>240/600R15</v>
      </c>
      <c r="B13" s="102"/>
      <c r="C13" s="102"/>
      <c r="D13" s="103"/>
      <c r="E13" s="3"/>
      <c r="F13" s="101" t="str">
        <f>Master!K2</f>
        <v>240/600R15</v>
      </c>
      <c r="G13" s="102"/>
      <c r="H13" s="102"/>
      <c r="I13" s="103"/>
    </row>
    <row r="14" spans="1:11">
      <c r="A14" s="101">
        <f>Master!W2</f>
        <v>0</v>
      </c>
      <c r="B14" s="102"/>
      <c r="C14" s="102"/>
      <c r="D14" s="103"/>
      <c r="E14" s="3"/>
      <c r="F14" s="101">
        <f>Master!Y2</f>
        <v>0</v>
      </c>
      <c r="G14" s="102"/>
      <c r="H14" s="102"/>
      <c r="I14" s="103"/>
    </row>
    <row r="15" spans="1:11" ht="15.75" thickBot="1">
      <c r="A15" s="97" t="s">
        <v>53</v>
      </c>
      <c r="B15" s="98"/>
      <c r="C15" s="98"/>
      <c r="D15" s="99"/>
      <c r="E15" s="3"/>
      <c r="F15" s="97" t="s">
        <v>53</v>
      </c>
      <c r="G15" s="98"/>
      <c r="H15" s="98"/>
      <c r="I15" s="99"/>
    </row>
    <row r="16" spans="1:11" ht="45" customHeight="1">
      <c r="A16" s="94">
        <f>Master!U2</f>
        <v>0</v>
      </c>
      <c r="B16" s="94"/>
      <c r="C16" s="96">
        <f>Master!R2</f>
        <v>0</v>
      </c>
      <c r="D16" s="96"/>
      <c r="E16" s="3"/>
      <c r="F16" s="94">
        <f>Master!V2</f>
        <v>0</v>
      </c>
      <c r="G16" s="94"/>
      <c r="H16" s="96">
        <f>Master!T2</f>
        <v>0</v>
      </c>
      <c r="I16" s="96"/>
    </row>
    <row r="17" spans="1:9" ht="15.75" thickBot="1"/>
    <row r="18" spans="1:9">
      <c r="A18" s="114" t="s">
        <v>48</v>
      </c>
      <c r="B18" s="115"/>
      <c r="C18" s="115"/>
      <c r="D18" s="116"/>
      <c r="F18" s="114" t="s">
        <v>49</v>
      </c>
      <c r="G18" s="115"/>
      <c r="H18" s="115"/>
      <c r="I18" s="116"/>
    </row>
    <row r="19" spans="1:9" ht="31.5">
      <c r="A19" s="6"/>
      <c r="B19" s="100">
        <f>Master!E2</f>
        <v>8172</v>
      </c>
      <c r="C19" s="100"/>
      <c r="D19" s="7"/>
      <c r="F19" s="6"/>
      <c r="G19" s="100">
        <f>Master!G2</f>
        <v>8172</v>
      </c>
      <c r="H19" s="100"/>
      <c r="I19" s="7"/>
    </row>
    <row r="20" spans="1:9">
      <c r="A20" s="101" t="str">
        <f>Master!J2</f>
        <v>330/620R15</v>
      </c>
      <c r="B20" s="102"/>
      <c r="C20" s="102"/>
      <c r="D20" s="103"/>
      <c r="E20" s="3"/>
      <c r="F20" s="101" t="str">
        <f>Master!L2</f>
        <v>330/620R15</v>
      </c>
      <c r="G20" s="102"/>
      <c r="H20" s="102"/>
      <c r="I20" s="103"/>
    </row>
    <row r="21" spans="1:9">
      <c r="A21" s="101">
        <f>Master!W2</f>
        <v>0</v>
      </c>
      <c r="B21" s="102"/>
      <c r="C21" s="102"/>
      <c r="D21" s="103"/>
      <c r="E21" s="3"/>
      <c r="F21" s="101">
        <f>Master!Y2</f>
        <v>0</v>
      </c>
      <c r="G21" s="102"/>
      <c r="H21" s="102"/>
      <c r="I21" s="103"/>
    </row>
    <row r="22" spans="1:9" ht="15.75" thickBot="1">
      <c r="A22" s="97" t="s">
        <v>54</v>
      </c>
      <c r="B22" s="98"/>
      <c r="C22" s="98"/>
      <c r="D22" s="99"/>
      <c r="E22" s="5"/>
      <c r="F22" s="97" t="s">
        <v>54</v>
      </c>
      <c r="G22" s="98"/>
      <c r="H22" s="98"/>
      <c r="I22" s="99"/>
    </row>
    <row r="23" spans="1:9" ht="45" customHeight="1">
      <c r="A23" s="94">
        <f>Master!U2</f>
        <v>0</v>
      </c>
      <c r="B23" s="94"/>
      <c r="C23" s="96">
        <f>Master!S2</f>
        <v>0</v>
      </c>
      <c r="D23" s="96"/>
      <c r="E23" s="1"/>
      <c r="F23" s="94">
        <f>Master!V2</f>
        <v>0</v>
      </c>
      <c r="G23" s="94"/>
      <c r="H23" s="109">
        <f>Master!Q2</f>
        <v>0</v>
      </c>
      <c r="I23" s="109"/>
    </row>
    <row r="24" spans="1:9" ht="15" customHeight="1" thickBot="1">
      <c r="A24" s="4"/>
      <c r="B24" s="4"/>
      <c r="C24" s="4"/>
      <c r="D24" s="4"/>
      <c r="E24" s="4"/>
      <c r="F24" s="9"/>
      <c r="H24" s="10"/>
    </row>
    <row r="25" spans="1:9" ht="19.5" customHeight="1">
      <c r="A25" s="110" t="s">
        <v>8</v>
      </c>
      <c r="B25" s="92" t="s">
        <v>0</v>
      </c>
      <c r="C25" s="110" t="s">
        <v>1</v>
      </c>
      <c r="D25" s="92" t="s">
        <v>2</v>
      </c>
      <c r="E25" s="119" t="s">
        <v>69</v>
      </c>
      <c r="F25" s="120"/>
      <c r="G25" s="105" t="s">
        <v>72</v>
      </c>
      <c r="H25" s="92"/>
      <c r="I25" s="106"/>
    </row>
    <row r="26" spans="1:9" ht="15.75" thickBot="1">
      <c r="A26" s="111"/>
      <c r="B26" s="93"/>
      <c r="C26" s="111"/>
      <c r="D26" s="104"/>
      <c r="E26" s="13" t="s">
        <v>70</v>
      </c>
      <c r="F26" s="14" t="s">
        <v>68</v>
      </c>
      <c r="G26" s="107"/>
      <c r="H26" s="104"/>
      <c r="I26" s="108"/>
    </row>
    <row r="27" spans="1:9" ht="18" customHeight="1">
      <c r="A27" s="15" t="s">
        <v>9</v>
      </c>
      <c r="B27" s="19" t="str">
        <f>A13</f>
        <v>240/600R15</v>
      </c>
      <c r="C27" s="16">
        <f>B12</f>
        <v>8171</v>
      </c>
      <c r="D27" s="19">
        <v>10</v>
      </c>
      <c r="E27" s="22">
        <f>Master!AA2</f>
        <v>7.3</v>
      </c>
      <c r="F27" s="23">
        <f>E27*2.205</f>
        <v>16.096499999999999</v>
      </c>
      <c r="G27" s="130">
        <f>Master!AE2</f>
        <v>21</v>
      </c>
      <c r="H27" s="131"/>
      <c r="I27" s="132"/>
    </row>
    <row r="28" spans="1:9" ht="18" customHeight="1">
      <c r="A28" s="15" t="s">
        <v>10</v>
      </c>
      <c r="B28" s="20" t="str">
        <f>F13</f>
        <v>240/600R15</v>
      </c>
      <c r="C28" s="16">
        <f>G12</f>
        <v>8171</v>
      </c>
      <c r="D28" s="20">
        <v>10</v>
      </c>
      <c r="E28" s="24">
        <f>Master!AC2</f>
        <v>7.3</v>
      </c>
      <c r="F28" s="25">
        <f t="shared" ref="F28:F30" si="0">E28*2.205</f>
        <v>16.096499999999999</v>
      </c>
      <c r="G28" s="133">
        <f>Master!AG2</f>
        <v>21</v>
      </c>
      <c r="H28" s="134"/>
      <c r="I28" s="135"/>
    </row>
    <row r="29" spans="1:9" ht="18" customHeight="1">
      <c r="A29" s="15" t="s">
        <v>11</v>
      </c>
      <c r="B29" s="20" t="str">
        <f>A20</f>
        <v>330/620R15</v>
      </c>
      <c r="C29" s="16">
        <f>B19</f>
        <v>8172</v>
      </c>
      <c r="D29" s="20">
        <v>14</v>
      </c>
      <c r="E29" s="24">
        <f>Master!AB2</f>
        <v>9.8000000000000007</v>
      </c>
      <c r="F29" s="25">
        <f t="shared" si="0"/>
        <v>21.609000000000002</v>
      </c>
      <c r="G29" s="133">
        <f>Master!AF2</f>
        <v>21</v>
      </c>
      <c r="H29" s="134"/>
      <c r="I29" s="135"/>
    </row>
    <row r="30" spans="1:9" ht="18" customHeight="1" thickBot="1">
      <c r="A30" s="17" t="s">
        <v>12</v>
      </c>
      <c r="B30" s="21" t="str">
        <f>F20</f>
        <v>330/620R15</v>
      </c>
      <c r="C30" s="18">
        <f>G19</f>
        <v>8172</v>
      </c>
      <c r="D30" s="21">
        <v>14</v>
      </c>
      <c r="E30" s="26">
        <f>Master!AD2</f>
        <v>9.8000000000000007</v>
      </c>
      <c r="F30" s="27">
        <f t="shared" si="0"/>
        <v>21.609000000000002</v>
      </c>
      <c r="G30" s="136">
        <f>Master!AH2</f>
        <v>21</v>
      </c>
      <c r="H30" s="137"/>
      <c r="I30" s="138"/>
    </row>
    <row r="32" spans="1:9" ht="15.75" thickBot="1">
      <c r="I32" s="1"/>
    </row>
    <row r="33" spans="1:19" ht="15" customHeight="1">
      <c r="A33" s="110" t="s">
        <v>8</v>
      </c>
      <c r="B33" s="92" t="s">
        <v>0</v>
      </c>
      <c r="C33" s="110" t="s">
        <v>1</v>
      </c>
      <c r="D33" s="92" t="s">
        <v>2</v>
      </c>
      <c r="E33" s="139" t="s">
        <v>78</v>
      </c>
      <c r="F33" s="139" t="s">
        <v>74</v>
      </c>
      <c r="G33" s="139" t="s">
        <v>75</v>
      </c>
      <c r="H33" s="139" t="s">
        <v>76</v>
      </c>
      <c r="I33" s="141" t="s">
        <v>77</v>
      </c>
    </row>
    <row r="34" spans="1:19" ht="24" customHeight="1" thickBot="1">
      <c r="A34" s="111"/>
      <c r="B34" s="93"/>
      <c r="C34" s="111"/>
      <c r="D34" s="104"/>
      <c r="E34" s="140"/>
      <c r="F34" s="140"/>
      <c r="G34" s="140"/>
      <c r="H34" s="140"/>
      <c r="I34" s="140"/>
      <c r="J34" s="1"/>
      <c r="K34" s="125"/>
      <c r="L34" s="125"/>
      <c r="M34" s="125"/>
      <c r="N34" s="125"/>
      <c r="O34" s="125"/>
      <c r="P34" s="125"/>
      <c r="Q34" s="125"/>
      <c r="R34" s="121"/>
      <c r="S34" s="11"/>
    </row>
    <row r="35" spans="1:19" ht="18" customHeight="1">
      <c r="A35" s="15" t="s">
        <v>9</v>
      </c>
      <c r="B35" s="32" t="str">
        <f t="shared" ref="B35:C38" si="1">B27</f>
        <v>240/600R15</v>
      </c>
      <c r="C35" s="29">
        <f t="shared" si="1"/>
        <v>8171</v>
      </c>
      <c r="D35" s="19">
        <v>10</v>
      </c>
      <c r="E35" s="29">
        <f>Master!AH2</f>
        <v>21</v>
      </c>
      <c r="F35" s="80">
        <f>Master!AM2</f>
        <v>281</v>
      </c>
      <c r="G35" s="80">
        <f>Master!AQ2</f>
        <v>245</v>
      </c>
      <c r="H35" s="80">
        <f>Master!AU2</f>
        <v>597</v>
      </c>
      <c r="I35" s="128">
        <f>H36-H35</f>
        <v>0</v>
      </c>
      <c r="J35" s="1"/>
      <c r="K35" s="122"/>
      <c r="L35" s="122"/>
      <c r="M35" s="122"/>
      <c r="N35" s="122"/>
      <c r="O35" s="122"/>
      <c r="P35" s="122"/>
      <c r="Q35" s="122"/>
      <c r="R35" s="122"/>
      <c r="S35" s="11"/>
    </row>
    <row r="36" spans="1:19" ht="18" customHeight="1" thickBot="1">
      <c r="A36" s="15" t="s">
        <v>10</v>
      </c>
      <c r="B36" s="33" t="str">
        <f t="shared" si="1"/>
        <v>240/600R15</v>
      </c>
      <c r="C36" s="30">
        <f t="shared" si="1"/>
        <v>8171</v>
      </c>
      <c r="D36" s="20">
        <v>10</v>
      </c>
      <c r="E36" s="30">
        <f>Master!AJ2</f>
        <v>21</v>
      </c>
      <c r="F36" s="81">
        <f>Master!AO2</f>
        <v>281</v>
      </c>
      <c r="G36" s="81">
        <f>Master!AS2</f>
        <v>245</v>
      </c>
      <c r="H36" s="81">
        <f>Master!AW2</f>
        <v>597</v>
      </c>
      <c r="I36" s="129"/>
      <c r="J36" s="1"/>
      <c r="K36" s="8"/>
      <c r="L36" s="8"/>
      <c r="M36" s="8"/>
      <c r="N36" s="8"/>
      <c r="O36" s="8"/>
      <c r="P36" s="8"/>
      <c r="Q36" s="8"/>
      <c r="R36" s="123"/>
    </row>
    <row r="37" spans="1:19" ht="18" customHeight="1">
      <c r="A37" s="15" t="s">
        <v>11</v>
      </c>
      <c r="B37" s="33" t="str">
        <f t="shared" si="1"/>
        <v>330/620R15</v>
      </c>
      <c r="C37" s="30">
        <f t="shared" si="1"/>
        <v>8172</v>
      </c>
      <c r="D37" s="20">
        <v>14</v>
      </c>
      <c r="E37" s="30">
        <f>Master!AI2</f>
        <v>21</v>
      </c>
      <c r="F37" s="81">
        <f>Master!AN2</f>
        <v>389</v>
      </c>
      <c r="G37" s="81">
        <f>Master!AR2</f>
        <v>345</v>
      </c>
      <c r="H37" s="81">
        <f>Master!AV2</f>
        <v>621</v>
      </c>
      <c r="I37" s="126">
        <f>H38-H37</f>
        <v>0</v>
      </c>
      <c r="J37" s="1"/>
      <c r="K37" s="8"/>
      <c r="L37" s="8"/>
      <c r="M37" s="8"/>
      <c r="N37" s="8"/>
      <c r="O37" s="8"/>
      <c r="P37" s="8"/>
      <c r="Q37" s="8"/>
      <c r="R37" s="124"/>
    </row>
    <row r="38" spans="1:19" ht="18" customHeight="1" thickBot="1">
      <c r="A38" s="17" t="s">
        <v>12</v>
      </c>
      <c r="B38" s="34" t="str">
        <f t="shared" si="1"/>
        <v>330/620R15</v>
      </c>
      <c r="C38" s="31">
        <f t="shared" si="1"/>
        <v>8172</v>
      </c>
      <c r="D38" s="21">
        <v>14</v>
      </c>
      <c r="E38" s="31">
        <f>Master!AK2</f>
        <v>21</v>
      </c>
      <c r="F38" s="82">
        <f>Master!AP2</f>
        <v>389</v>
      </c>
      <c r="G38" s="82">
        <f>Master!AT2</f>
        <v>345</v>
      </c>
      <c r="H38" s="82">
        <f>Master!AX2</f>
        <v>621</v>
      </c>
      <c r="I38" s="127"/>
      <c r="J38" s="1"/>
      <c r="K38" s="8"/>
      <c r="L38" s="8"/>
      <c r="M38" s="8"/>
      <c r="N38" s="12"/>
      <c r="O38" s="8"/>
      <c r="P38" s="8"/>
      <c r="Q38" s="8"/>
      <c r="R38" s="28"/>
    </row>
    <row r="39" spans="1:19">
      <c r="G39" s="95" t="s">
        <v>88</v>
      </c>
      <c r="H39" s="95"/>
      <c r="I39" s="95"/>
      <c r="J39" s="1"/>
      <c r="K39" s="8"/>
      <c r="L39" s="8"/>
      <c r="M39" s="8"/>
      <c r="N39" s="8"/>
      <c r="O39" s="8"/>
      <c r="P39" s="8"/>
      <c r="Q39" s="8"/>
      <c r="R39" s="28"/>
    </row>
  </sheetData>
  <mergeCells count="63">
    <mergeCell ref="F33:F34"/>
    <mergeCell ref="G33:G34"/>
    <mergeCell ref="F15:I15"/>
    <mergeCell ref="A21:D21"/>
    <mergeCell ref="F21:I21"/>
    <mergeCell ref="F16:G16"/>
    <mergeCell ref="G19:H19"/>
    <mergeCell ref="H33:H34"/>
    <mergeCell ref="I33:I34"/>
    <mergeCell ref="A33:A34"/>
    <mergeCell ref="B33:B34"/>
    <mergeCell ref="C33:C34"/>
    <mergeCell ref="D33:D34"/>
    <mergeCell ref="E33:E34"/>
    <mergeCell ref="G27:I27"/>
    <mergeCell ref="G28:I28"/>
    <mergeCell ref="G29:I29"/>
    <mergeCell ref="C23:D23"/>
    <mergeCell ref="G30:I30"/>
    <mergeCell ref="R34:R35"/>
    <mergeCell ref="R36:R37"/>
    <mergeCell ref="K34:K35"/>
    <mergeCell ref="L34:L35"/>
    <mergeCell ref="M34:M35"/>
    <mergeCell ref="N34:N35"/>
    <mergeCell ref="O34:O35"/>
    <mergeCell ref="P34:P35"/>
    <mergeCell ref="Q34:Q35"/>
    <mergeCell ref="D2:F4"/>
    <mergeCell ref="A6:A7"/>
    <mergeCell ref="A11:D11"/>
    <mergeCell ref="F11:I11"/>
    <mergeCell ref="A18:D18"/>
    <mergeCell ref="F18:I18"/>
    <mergeCell ref="B12:C12"/>
    <mergeCell ref="G12:H12"/>
    <mergeCell ref="B9:H9"/>
    <mergeCell ref="A13:D13"/>
    <mergeCell ref="F13:I13"/>
    <mergeCell ref="A14:D14"/>
    <mergeCell ref="D5:F5"/>
    <mergeCell ref="F14:I14"/>
    <mergeCell ref="A15:D15"/>
    <mergeCell ref="B19:C19"/>
    <mergeCell ref="C16:D16"/>
    <mergeCell ref="A20:D20"/>
    <mergeCell ref="F20:I20"/>
    <mergeCell ref="B25:B26"/>
    <mergeCell ref="A23:B23"/>
    <mergeCell ref="G39:I39"/>
    <mergeCell ref="H16:I16"/>
    <mergeCell ref="A16:B16"/>
    <mergeCell ref="D25:D26"/>
    <mergeCell ref="G25:I26"/>
    <mergeCell ref="F22:I22"/>
    <mergeCell ref="F23:G23"/>
    <mergeCell ref="H23:I23"/>
    <mergeCell ref="A22:D22"/>
    <mergeCell ref="A25:A26"/>
    <mergeCell ref="C25:C26"/>
    <mergeCell ref="E25:F25"/>
    <mergeCell ref="I37:I38"/>
    <mergeCell ref="I35:I36"/>
  </mergeCells>
  <conditionalFormatting sqref="F23">
    <cfRule type="expression" priority="9">
      <formula>IF($H$23&lt;0,"Max RR camber =")</formula>
    </cfRule>
  </conditionalFormatting>
  <conditionalFormatting sqref="F23:I23">
    <cfRule type="cellIs" dxfId="11" priority="8" operator="equal">
      <formula>0</formula>
    </cfRule>
  </conditionalFormatting>
  <conditionalFormatting sqref="A23:D23">
    <cfRule type="cellIs" dxfId="10" priority="7" operator="equal">
      <formula>0</formula>
    </cfRule>
  </conditionalFormatting>
  <conditionalFormatting sqref="A16:D16">
    <cfRule type="cellIs" dxfId="9" priority="6" operator="equal">
      <formula>0</formula>
    </cfRule>
  </conditionalFormatting>
  <conditionalFormatting sqref="F16:I16">
    <cfRule type="cellIs" dxfId="8" priority="5" operator="equal">
      <formula>0</formula>
    </cfRule>
  </conditionalFormatting>
  <conditionalFormatting sqref="A14:D14 F14:I14 A21:D21 F21:I21">
    <cfRule type="cellIs" dxfId="7" priority="3" operator="equal">
      <formula>0</formula>
    </cfRule>
  </conditionalFormatting>
  <conditionalFormatting sqref="H23:I23">
    <cfRule type="cellIs" dxfId="6" priority="1" operator="equal">
      <formula>-2.3</formula>
    </cfRule>
    <cfRule type="cellIs" dxfId="5" priority="2" operator="lessThan">
      <formula>-2.3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0</xdr:col>
                    <xdr:colOff>600075</xdr:colOff>
                    <xdr:row>5</xdr:row>
                    <xdr:rowOff>19050</xdr:rowOff>
                  </from>
                  <to>
                    <xdr:col>6</xdr:col>
                    <xdr:colOff>409575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29"/>
  <sheetViews>
    <sheetView zoomScaleNormal="100" workbookViewId="0">
      <pane xSplit="7" topLeftCell="H1" activePane="topRight" state="frozen"/>
      <selection activeCell="F33" sqref="F33"/>
      <selection pane="topRight" activeCell="AK36" sqref="AK36"/>
    </sheetView>
  </sheetViews>
  <sheetFormatPr defaultRowHeight="15"/>
  <cols>
    <col min="1" max="1" width="7.28515625" style="35" customWidth="1"/>
    <col min="2" max="2" width="27.7109375" style="35" customWidth="1"/>
    <col min="3" max="3" width="17.140625" style="35" customWidth="1"/>
    <col min="4" max="5" width="7.28515625" style="35" customWidth="1"/>
    <col min="6" max="6" width="6.7109375" style="35" customWidth="1"/>
    <col min="7" max="8" width="7.85546875" style="35" customWidth="1"/>
    <col min="9" max="12" width="11" style="35" customWidth="1"/>
    <col min="13" max="13" width="6.85546875" style="35" customWidth="1"/>
    <col min="14" max="14" width="7.28515625" style="35" customWidth="1"/>
    <col min="15" max="15" width="6.7109375" style="35" customWidth="1"/>
    <col min="16" max="16" width="6.28515625" style="35" customWidth="1"/>
    <col min="17" max="18" width="6.42578125" style="35" customWidth="1"/>
    <col min="19" max="19" width="6.7109375" style="35" customWidth="1"/>
    <col min="20" max="20" width="6.42578125" style="35" customWidth="1"/>
    <col min="21" max="21" width="23.85546875" style="35" bestFit="1" customWidth="1"/>
    <col min="22" max="22" width="22.85546875" style="38" bestFit="1" customWidth="1"/>
    <col min="23" max="24" width="27.140625" style="35" customWidth="1"/>
    <col min="25" max="26" width="27.42578125" style="35" customWidth="1"/>
    <col min="27" max="27" width="6.5703125" style="35" customWidth="1"/>
    <col min="28" max="28" width="6.7109375" style="35" customWidth="1"/>
    <col min="29" max="29" width="5.85546875" style="35" customWidth="1"/>
    <col min="30" max="30" width="7" style="35" customWidth="1"/>
    <col min="31" max="31" width="6.7109375" style="35" customWidth="1"/>
    <col min="32" max="32" width="5.85546875" style="35" customWidth="1"/>
    <col min="33" max="33" width="7" style="35" customWidth="1"/>
    <col min="34" max="34" width="6.85546875" style="35" customWidth="1"/>
    <col min="35" max="35" width="6.7109375" style="35" customWidth="1"/>
    <col min="36" max="36" width="6.5703125" style="35" customWidth="1"/>
    <col min="37" max="37" width="6.85546875" style="35" customWidth="1"/>
    <col min="38" max="38" width="7.140625" style="35" customWidth="1"/>
    <col min="39" max="39" width="5.85546875" style="35" customWidth="1"/>
    <col min="40" max="40" width="8.42578125" style="35" bestFit="1" customWidth="1"/>
    <col min="41" max="41" width="5" style="35" customWidth="1"/>
    <col min="42" max="42" width="6.28515625" style="35" customWidth="1"/>
    <col min="43" max="50" width="6.7109375" style="35" customWidth="1"/>
    <col min="51" max="51" width="9.140625" style="35" customWidth="1"/>
    <col min="52" max="16384" width="9.140625" style="35"/>
  </cols>
  <sheetData>
    <row r="1" spans="1:50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  <c r="K1" s="35">
        <v>11</v>
      </c>
      <c r="L1" s="35">
        <v>12</v>
      </c>
      <c r="M1" s="35">
        <v>13</v>
      </c>
      <c r="N1" s="35">
        <v>14</v>
      </c>
      <c r="O1" s="35">
        <v>15</v>
      </c>
      <c r="P1" s="35">
        <v>16</v>
      </c>
      <c r="Q1" s="35">
        <v>17</v>
      </c>
      <c r="R1" s="35">
        <v>18</v>
      </c>
      <c r="S1" s="35">
        <v>19</v>
      </c>
      <c r="T1" s="35">
        <v>20</v>
      </c>
      <c r="U1" s="35">
        <v>21</v>
      </c>
      <c r="V1" s="35">
        <v>22</v>
      </c>
      <c r="W1" s="35">
        <v>23</v>
      </c>
      <c r="X1" s="35">
        <v>24</v>
      </c>
      <c r="Y1" s="35">
        <v>25</v>
      </c>
      <c r="Z1" s="35">
        <v>26</v>
      </c>
      <c r="AA1" s="35">
        <v>27</v>
      </c>
      <c r="AB1" s="35">
        <v>28</v>
      </c>
      <c r="AC1" s="35">
        <v>29</v>
      </c>
      <c r="AD1" s="35">
        <v>30</v>
      </c>
      <c r="AE1" s="35">
        <v>31</v>
      </c>
      <c r="AF1" s="35">
        <v>32</v>
      </c>
      <c r="AG1" s="35">
        <v>33</v>
      </c>
      <c r="AH1" s="35">
        <v>34</v>
      </c>
      <c r="AI1" s="35">
        <v>35</v>
      </c>
      <c r="AJ1" s="35">
        <v>36</v>
      </c>
      <c r="AK1" s="35">
        <v>37</v>
      </c>
      <c r="AL1" s="35">
        <v>38</v>
      </c>
      <c r="AM1" s="35">
        <v>39</v>
      </c>
      <c r="AN1" s="35">
        <v>40</v>
      </c>
      <c r="AO1" s="35">
        <v>41</v>
      </c>
      <c r="AP1" s="35">
        <v>42</v>
      </c>
      <c r="AQ1" s="35">
        <v>43</v>
      </c>
      <c r="AR1" s="35">
        <v>44</v>
      </c>
      <c r="AS1" s="35">
        <v>45</v>
      </c>
      <c r="AT1" s="35">
        <v>46</v>
      </c>
      <c r="AU1" s="35">
        <v>47</v>
      </c>
      <c r="AV1" s="35">
        <v>48</v>
      </c>
      <c r="AW1" s="35">
        <v>49</v>
      </c>
      <c r="AX1" s="39">
        <v>50</v>
      </c>
    </row>
    <row r="2" spans="1:50">
      <c r="A2" s="35">
        <v>2</v>
      </c>
      <c r="C2" s="35" t="str">
        <f>VLOOKUP(A2,A6:C28,3)</f>
        <v>Street Course</v>
      </c>
      <c r="D2" s="35">
        <f>VLOOKUP($A$2,$A$6:D28,4)</f>
        <v>8171</v>
      </c>
      <c r="E2" s="35">
        <f>VLOOKUP($A$2,$A$6:E28,5)</f>
        <v>8172</v>
      </c>
      <c r="F2" s="35">
        <f>VLOOKUP($A$2,$A$6:F28,6)</f>
        <v>8171</v>
      </c>
      <c r="G2" s="35">
        <f>VLOOKUP($A$2,$A$6:G28,7)</f>
        <v>8172</v>
      </c>
      <c r="I2" s="35" t="str">
        <f>VLOOKUP($A$2,$A$6:I28,9)</f>
        <v>240/600R15</v>
      </c>
      <c r="J2" s="35" t="str">
        <f>VLOOKUP($A$2,$A$6:J28,10)</f>
        <v>330/620R15</v>
      </c>
      <c r="K2" s="35" t="str">
        <f>VLOOKUP($A$2,$A$6:K28,11)</f>
        <v>240/600R15</v>
      </c>
      <c r="L2" s="35" t="str">
        <f>VLOOKUP($A$2,$A$6:L28,12)</f>
        <v>330/620R15</v>
      </c>
      <c r="M2" s="35">
        <f>VLOOKUP($A$2,$A$6:M28,13)</f>
        <v>7882</v>
      </c>
      <c r="N2" s="35">
        <f>VLOOKUP($A$2,$A$6:N28,14)</f>
        <v>7883</v>
      </c>
      <c r="O2" s="35">
        <f>VLOOKUP($A$2,$A$6:O28,15)</f>
        <v>7882</v>
      </c>
      <c r="P2" s="35">
        <f>VLOOKUP($A$2,$A$6:P28,16)</f>
        <v>7883</v>
      </c>
      <c r="Q2" s="35">
        <f>VLOOKUP($A$2,$A$6:Q28,17)</f>
        <v>0</v>
      </c>
      <c r="R2" s="35">
        <f>VLOOKUP($A$2,$A$6:R28,18)</f>
        <v>0</v>
      </c>
      <c r="S2" s="35">
        <f>VLOOKUP($A$2,$A$6:S28,19)</f>
        <v>0</v>
      </c>
      <c r="T2" s="35">
        <f>VLOOKUP($A$2,$A$6:T28,20)</f>
        <v>0</v>
      </c>
      <c r="U2" s="35">
        <f>VLOOKUP($A$2,$A$6:U28,21)</f>
        <v>0</v>
      </c>
      <c r="V2" s="35">
        <f>VLOOKUP($A$2,$A$6:W28,22)</f>
        <v>0</v>
      </c>
      <c r="W2" s="35">
        <f>VLOOKUP($A$2,$A$6:X28,23)</f>
        <v>0</v>
      </c>
      <c r="X2" s="35">
        <f>VLOOKUP($A$2,$A$6:Y28,24)</f>
        <v>0</v>
      </c>
      <c r="Y2" s="35">
        <f>VLOOKUP($A$2,$A$6:Z28,25)</f>
        <v>0</v>
      </c>
      <c r="Z2" s="35">
        <f>VLOOKUP($A$2,$A$6:AA28,26)</f>
        <v>0</v>
      </c>
      <c r="AA2" s="35">
        <f>VLOOKUP($A$2,$A$6:AB28,27)</f>
        <v>7.3</v>
      </c>
      <c r="AB2" s="35">
        <f>VLOOKUP($A$2,$A$6:AC28,28)</f>
        <v>9.8000000000000007</v>
      </c>
      <c r="AC2" s="35">
        <f>VLOOKUP($A$2,$A$6:AD28,29)</f>
        <v>7.3</v>
      </c>
      <c r="AD2" s="35">
        <f>VLOOKUP($A$2,$A$6:AE28,30)</f>
        <v>9.8000000000000007</v>
      </c>
      <c r="AE2" s="35">
        <f>VLOOKUP($A$2,$A$6:AF28,31)</f>
        <v>21</v>
      </c>
      <c r="AF2" s="35">
        <f>VLOOKUP($A$2,$A$6:AG28,32)</f>
        <v>21</v>
      </c>
      <c r="AG2" s="35">
        <f>VLOOKUP($A$2,$A$6:AH28,33)</f>
        <v>21</v>
      </c>
      <c r="AH2" s="35">
        <f>VLOOKUP($A$2,$A$6:AI28,34)</f>
        <v>21</v>
      </c>
      <c r="AI2" s="35">
        <f>VLOOKUP($A$2,$A$6:AJ28,35)</f>
        <v>21</v>
      </c>
      <c r="AJ2" s="35">
        <f>VLOOKUP($A$2,$A$6:AK28,36)</f>
        <v>21</v>
      </c>
      <c r="AK2" s="35">
        <f>VLOOKUP($A$2,$A$6:AL28,37)</f>
        <v>21</v>
      </c>
      <c r="AL2" s="35">
        <f>VLOOKUP($A$2,$A$6:AM28,38)</f>
        <v>21</v>
      </c>
      <c r="AM2" s="35">
        <f>VLOOKUP($A$2,$A$6:AN28,39)</f>
        <v>281</v>
      </c>
      <c r="AN2" s="35">
        <f>VLOOKUP($A$2,$A$6:AO28,40)</f>
        <v>389</v>
      </c>
      <c r="AO2" s="35">
        <f>VLOOKUP($A$2,$A$6:AP28,41)</f>
        <v>281</v>
      </c>
      <c r="AP2" s="35">
        <f>VLOOKUP($A$2,$A$6:AQ28,42)</f>
        <v>389</v>
      </c>
      <c r="AQ2" s="35">
        <f>VLOOKUP($A$2,$A$6:AR28,43)</f>
        <v>245</v>
      </c>
      <c r="AR2" s="35">
        <f>VLOOKUP($A$2,$A$6:AS28,44)</f>
        <v>345</v>
      </c>
      <c r="AS2" s="35">
        <f>VLOOKUP($A$2,$A$6:AT28,45)</f>
        <v>245</v>
      </c>
      <c r="AT2" s="35">
        <f>VLOOKUP($A$2,$A$6:AU28,46)</f>
        <v>345</v>
      </c>
      <c r="AU2" s="35">
        <f>VLOOKUP($A$2,$A$6:AV28,47)</f>
        <v>597</v>
      </c>
      <c r="AV2" s="35">
        <f>VLOOKUP($A$2,$A$6:AW28,48)</f>
        <v>621</v>
      </c>
      <c r="AW2" s="35">
        <f>VLOOKUP($A$2,$A$6:AX28,49)</f>
        <v>597</v>
      </c>
      <c r="AX2" s="39">
        <f>VLOOKUP($A$2,$A$6:AY28,50)</f>
        <v>621</v>
      </c>
    </row>
    <row r="3" spans="1:50" ht="15.75" thickBot="1"/>
    <row r="4" spans="1:50" ht="15.75" thickBot="1">
      <c r="D4" s="144" t="s">
        <v>38</v>
      </c>
      <c r="E4" s="145"/>
      <c r="F4" s="145"/>
      <c r="G4" s="146"/>
      <c r="H4" s="61"/>
      <c r="I4" s="144" t="s">
        <v>41</v>
      </c>
      <c r="J4" s="145"/>
      <c r="K4" s="145"/>
      <c r="L4" s="145"/>
      <c r="M4" s="144" t="s">
        <v>39</v>
      </c>
      <c r="N4" s="145"/>
      <c r="O4" s="145"/>
      <c r="P4" s="146"/>
      <c r="Q4" s="144" t="s">
        <v>66</v>
      </c>
      <c r="R4" s="145"/>
      <c r="S4" s="145"/>
      <c r="T4" s="145"/>
      <c r="U4" s="145"/>
      <c r="V4" s="146"/>
      <c r="W4" s="144" t="s">
        <v>83</v>
      </c>
      <c r="X4" s="145"/>
      <c r="Y4" s="145"/>
      <c r="Z4" s="146"/>
      <c r="AA4" s="144" t="s">
        <v>71</v>
      </c>
      <c r="AB4" s="145"/>
      <c r="AC4" s="145"/>
      <c r="AD4" s="146"/>
      <c r="AE4" s="145" t="s">
        <v>16</v>
      </c>
      <c r="AF4" s="145"/>
      <c r="AG4" s="145"/>
      <c r="AH4" s="145"/>
      <c r="AI4" s="144" t="s">
        <v>73</v>
      </c>
      <c r="AJ4" s="145"/>
      <c r="AK4" s="145"/>
      <c r="AL4" s="146"/>
      <c r="AM4" s="147" t="s">
        <v>4</v>
      </c>
      <c r="AN4" s="142"/>
      <c r="AO4" s="142"/>
      <c r="AP4" s="143"/>
      <c r="AQ4" s="147" t="s">
        <v>3</v>
      </c>
      <c r="AR4" s="142"/>
      <c r="AS4" s="142"/>
      <c r="AT4" s="143"/>
      <c r="AU4" s="142" t="s">
        <v>84</v>
      </c>
      <c r="AV4" s="142"/>
      <c r="AW4" s="142"/>
      <c r="AX4" s="143"/>
    </row>
    <row r="5" spans="1:50" ht="15.75" thickBot="1">
      <c r="B5" s="78" t="s">
        <v>17</v>
      </c>
      <c r="C5" s="61" t="s">
        <v>18</v>
      </c>
      <c r="D5" s="57" t="s">
        <v>9</v>
      </c>
      <c r="E5" s="58" t="s">
        <v>11</v>
      </c>
      <c r="F5" s="58" t="s">
        <v>10</v>
      </c>
      <c r="G5" s="59" t="s">
        <v>12</v>
      </c>
      <c r="H5" s="58"/>
      <c r="I5" s="57" t="s">
        <v>9</v>
      </c>
      <c r="J5" s="58" t="s">
        <v>11</v>
      </c>
      <c r="K5" s="60" t="s">
        <v>10</v>
      </c>
      <c r="L5" s="58" t="s">
        <v>12</v>
      </c>
      <c r="M5" s="57" t="s">
        <v>9</v>
      </c>
      <c r="N5" s="58" t="s">
        <v>11</v>
      </c>
      <c r="O5" s="58" t="s">
        <v>10</v>
      </c>
      <c r="P5" s="59" t="s">
        <v>12</v>
      </c>
      <c r="Q5" s="48" t="s">
        <v>12</v>
      </c>
      <c r="R5" s="56" t="s">
        <v>9</v>
      </c>
      <c r="S5" s="56" t="s">
        <v>11</v>
      </c>
      <c r="T5" s="49" t="s">
        <v>10</v>
      </c>
      <c r="U5" s="56" t="s">
        <v>65</v>
      </c>
      <c r="V5" s="56"/>
      <c r="W5" s="57" t="s">
        <v>9</v>
      </c>
      <c r="X5" s="58" t="s">
        <v>11</v>
      </c>
      <c r="Y5" s="58" t="s">
        <v>10</v>
      </c>
      <c r="Z5" s="59" t="s">
        <v>12</v>
      </c>
      <c r="AA5" s="48" t="s">
        <v>9</v>
      </c>
      <c r="AB5" s="56" t="s">
        <v>11</v>
      </c>
      <c r="AC5" s="56" t="s">
        <v>10</v>
      </c>
      <c r="AD5" s="47" t="s">
        <v>12</v>
      </c>
      <c r="AE5" s="48" t="s">
        <v>9</v>
      </c>
      <c r="AF5" s="49" t="s">
        <v>11</v>
      </c>
      <c r="AG5" s="49" t="s">
        <v>10</v>
      </c>
      <c r="AH5" s="49" t="s">
        <v>12</v>
      </c>
      <c r="AI5" s="48" t="s">
        <v>9</v>
      </c>
      <c r="AJ5" s="65" t="s">
        <v>11</v>
      </c>
      <c r="AK5" s="49" t="s">
        <v>10</v>
      </c>
      <c r="AL5" s="47" t="s">
        <v>12</v>
      </c>
      <c r="AM5" s="48" t="s">
        <v>9</v>
      </c>
      <c r="AN5" s="65" t="s">
        <v>11</v>
      </c>
      <c r="AO5" s="49" t="s">
        <v>10</v>
      </c>
      <c r="AP5" s="74" t="s">
        <v>12</v>
      </c>
      <c r="AQ5" s="48" t="s">
        <v>9</v>
      </c>
      <c r="AR5" s="65" t="s">
        <v>11</v>
      </c>
      <c r="AS5" s="49" t="s">
        <v>10</v>
      </c>
      <c r="AT5" s="74" t="s">
        <v>12</v>
      </c>
      <c r="AU5" s="49" t="s">
        <v>9</v>
      </c>
      <c r="AV5" s="65" t="s">
        <v>11</v>
      </c>
      <c r="AW5" s="49" t="s">
        <v>10</v>
      </c>
      <c r="AX5" s="74" t="s">
        <v>12</v>
      </c>
    </row>
    <row r="6" spans="1:50">
      <c r="A6" s="35">
        <v>1</v>
      </c>
      <c r="B6" s="63" t="s">
        <v>19</v>
      </c>
      <c r="C6" s="62" t="s">
        <v>20</v>
      </c>
      <c r="D6" s="69">
        <v>8171</v>
      </c>
      <c r="E6" s="72">
        <v>8172</v>
      </c>
      <c r="F6" s="72">
        <v>8171</v>
      </c>
      <c r="G6" s="83">
        <v>8172</v>
      </c>
      <c r="H6" s="62"/>
      <c r="I6" s="63" t="s">
        <v>6</v>
      </c>
      <c r="J6" s="62" t="s">
        <v>7</v>
      </c>
      <c r="K6" s="64" t="s">
        <v>6</v>
      </c>
      <c r="L6" s="62" t="s">
        <v>7</v>
      </c>
      <c r="M6" s="63">
        <v>7882</v>
      </c>
      <c r="N6" s="62">
        <v>7883</v>
      </c>
      <c r="O6" s="62">
        <v>7882</v>
      </c>
      <c r="P6" s="83">
        <v>7883</v>
      </c>
      <c r="Q6" s="84"/>
      <c r="R6" s="85"/>
      <c r="S6" s="85"/>
      <c r="T6" s="86"/>
      <c r="U6" s="87"/>
      <c r="V6" s="87"/>
      <c r="W6" s="63"/>
      <c r="X6" s="62"/>
      <c r="Y6" s="62"/>
      <c r="Z6" s="83"/>
      <c r="AA6" s="69">
        <v>7.3</v>
      </c>
      <c r="AB6" s="68">
        <v>9.8000000000000007</v>
      </c>
      <c r="AC6" s="68">
        <v>7.3</v>
      </c>
      <c r="AD6" s="83">
        <v>9.8000000000000007</v>
      </c>
      <c r="AE6" s="63">
        <v>21</v>
      </c>
      <c r="AF6" s="68">
        <v>21</v>
      </c>
      <c r="AG6" s="68">
        <v>21</v>
      </c>
      <c r="AH6" s="64">
        <v>21</v>
      </c>
      <c r="AI6" s="63">
        <v>21</v>
      </c>
      <c r="AJ6" s="68">
        <v>21</v>
      </c>
      <c r="AK6" s="68">
        <v>21</v>
      </c>
      <c r="AL6" s="83">
        <v>21</v>
      </c>
      <c r="AM6" s="63">
        <v>281</v>
      </c>
      <c r="AN6" s="68">
        <v>389</v>
      </c>
      <c r="AO6" s="64">
        <v>281</v>
      </c>
      <c r="AP6" s="75">
        <v>389</v>
      </c>
      <c r="AQ6" s="63">
        <v>245</v>
      </c>
      <c r="AR6" s="68">
        <v>345</v>
      </c>
      <c r="AS6" s="64">
        <v>245</v>
      </c>
      <c r="AT6" s="75">
        <v>345</v>
      </c>
      <c r="AU6" s="64">
        <v>597</v>
      </c>
      <c r="AV6" s="68">
        <v>621</v>
      </c>
      <c r="AW6" s="64">
        <v>597</v>
      </c>
      <c r="AX6" s="75">
        <v>621</v>
      </c>
    </row>
    <row r="7" spans="1:50">
      <c r="A7" s="35">
        <v>2</v>
      </c>
      <c r="B7" s="40" t="s">
        <v>21</v>
      </c>
      <c r="C7" s="45" t="s">
        <v>36</v>
      </c>
      <c r="D7" s="70">
        <v>8171</v>
      </c>
      <c r="E7" s="73">
        <v>8172</v>
      </c>
      <c r="F7" s="73">
        <v>8171</v>
      </c>
      <c r="G7" s="41">
        <v>8172</v>
      </c>
      <c r="H7" s="45"/>
      <c r="I7" s="40" t="s">
        <v>6</v>
      </c>
      <c r="J7" s="45" t="s">
        <v>7</v>
      </c>
      <c r="K7" s="39" t="s">
        <v>6</v>
      </c>
      <c r="L7" s="45" t="s">
        <v>7</v>
      </c>
      <c r="M7" s="40">
        <v>7882</v>
      </c>
      <c r="N7" s="45">
        <v>7883</v>
      </c>
      <c r="O7" s="45">
        <v>7882</v>
      </c>
      <c r="P7" s="41">
        <v>7883</v>
      </c>
      <c r="Q7" s="50"/>
      <c r="R7" s="52"/>
      <c r="S7" s="52"/>
      <c r="T7" s="36"/>
      <c r="U7" s="54"/>
      <c r="V7" s="54"/>
      <c r="W7" s="40"/>
      <c r="X7" s="45"/>
      <c r="Y7" s="45"/>
      <c r="Z7" s="41"/>
      <c r="AA7" s="70">
        <v>7.3</v>
      </c>
      <c r="AB7" s="66">
        <v>9.8000000000000007</v>
      </c>
      <c r="AC7" s="66">
        <v>7.3</v>
      </c>
      <c r="AD7" s="41">
        <v>9.8000000000000007</v>
      </c>
      <c r="AE7" s="40">
        <v>21</v>
      </c>
      <c r="AF7" s="66">
        <v>21</v>
      </c>
      <c r="AG7" s="66">
        <v>21</v>
      </c>
      <c r="AH7" s="39">
        <v>21</v>
      </c>
      <c r="AI7" s="40">
        <v>21</v>
      </c>
      <c r="AJ7" s="66">
        <v>21</v>
      </c>
      <c r="AK7" s="66">
        <v>21</v>
      </c>
      <c r="AL7" s="41">
        <v>21</v>
      </c>
      <c r="AM7" s="40">
        <v>281</v>
      </c>
      <c r="AN7" s="66">
        <v>389</v>
      </c>
      <c r="AO7" s="39">
        <v>281</v>
      </c>
      <c r="AP7" s="76">
        <v>389</v>
      </c>
      <c r="AQ7" s="40">
        <v>245</v>
      </c>
      <c r="AR7" s="66">
        <v>345</v>
      </c>
      <c r="AS7" s="39">
        <v>245</v>
      </c>
      <c r="AT7" s="76">
        <v>345</v>
      </c>
      <c r="AU7" s="39">
        <v>597</v>
      </c>
      <c r="AV7" s="66">
        <v>621</v>
      </c>
      <c r="AW7" s="39">
        <v>597</v>
      </c>
      <c r="AX7" s="76">
        <v>621</v>
      </c>
    </row>
    <row r="8" spans="1:50">
      <c r="A8" s="35">
        <v>3</v>
      </c>
      <c r="B8" s="40" t="s">
        <v>22</v>
      </c>
      <c r="C8" s="45" t="s">
        <v>36</v>
      </c>
      <c r="D8" s="70">
        <v>8171</v>
      </c>
      <c r="E8" s="73">
        <v>8172</v>
      </c>
      <c r="F8" s="73">
        <v>8171</v>
      </c>
      <c r="G8" s="41">
        <v>8172</v>
      </c>
      <c r="H8" s="45"/>
      <c r="I8" s="40" t="s">
        <v>6</v>
      </c>
      <c r="J8" s="45" t="s">
        <v>7</v>
      </c>
      <c r="K8" s="39" t="s">
        <v>6</v>
      </c>
      <c r="L8" s="45" t="s">
        <v>7</v>
      </c>
      <c r="M8" s="40">
        <v>7882</v>
      </c>
      <c r="N8" s="45">
        <v>7883</v>
      </c>
      <c r="O8" s="45">
        <v>7882</v>
      </c>
      <c r="P8" s="41">
        <v>7883</v>
      </c>
      <c r="Q8" s="50"/>
      <c r="R8" s="52"/>
      <c r="S8" s="52"/>
      <c r="T8" s="36"/>
      <c r="U8" s="54"/>
      <c r="V8" s="54"/>
      <c r="W8" s="40"/>
      <c r="X8" s="45"/>
      <c r="Y8" s="45"/>
      <c r="Z8" s="41"/>
      <c r="AA8" s="70">
        <v>7.3</v>
      </c>
      <c r="AB8" s="66">
        <v>9.8000000000000007</v>
      </c>
      <c r="AC8" s="66">
        <v>7.3</v>
      </c>
      <c r="AD8" s="41">
        <v>9.8000000000000007</v>
      </c>
      <c r="AE8" s="40">
        <v>21</v>
      </c>
      <c r="AF8" s="66">
        <v>21</v>
      </c>
      <c r="AG8" s="66">
        <v>21</v>
      </c>
      <c r="AH8" s="39">
        <v>21</v>
      </c>
      <c r="AI8" s="40">
        <v>21</v>
      </c>
      <c r="AJ8" s="66">
        <v>21</v>
      </c>
      <c r="AK8" s="66">
        <v>21</v>
      </c>
      <c r="AL8" s="41">
        <v>21</v>
      </c>
      <c r="AM8" s="40">
        <v>281</v>
      </c>
      <c r="AN8" s="66">
        <v>389</v>
      </c>
      <c r="AO8" s="39">
        <v>281</v>
      </c>
      <c r="AP8" s="76">
        <v>389</v>
      </c>
      <c r="AQ8" s="40">
        <v>245</v>
      </c>
      <c r="AR8" s="66">
        <v>345</v>
      </c>
      <c r="AS8" s="39">
        <v>245</v>
      </c>
      <c r="AT8" s="76">
        <v>345</v>
      </c>
      <c r="AU8" s="39">
        <v>597</v>
      </c>
      <c r="AV8" s="66">
        <v>621</v>
      </c>
      <c r="AW8" s="39">
        <v>597</v>
      </c>
      <c r="AX8" s="76">
        <v>621</v>
      </c>
    </row>
    <row r="9" spans="1:50">
      <c r="A9" s="35">
        <v>4</v>
      </c>
      <c r="B9" s="40" t="s">
        <v>23</v>
      </c>
      <c r="C9" s="45" t="s">
        <v>20</v>
      </c>
      <c r="D9" s="70">
        <v>8171</v>
      </c>
      <c r="E9" s="73">
        <v>8172</v>
      </c>
      <c r="F9" s="73">
        <v>8171</v>
      </c>
      <c r="G9" s="41">
        <v>8172</v>
      </c>
      <c r="H9" s="45"/>
      <c r="I9" s="40" t="s">
        <v>6</v>
      </c>
      <c r="J9" s="45" t="s">
        <v>7</v>
      </c>
      <c r="K9" s="39" t="s">
        <v>6</v>
      </c>
      <c r="L9" s="45" t="s">
        <v>7</v>
      </c>
      <c r="M9" s="40">
        <v>7882</v>
      </c>
      <c r="N9" s="45">
        <v>7883</v>
      </c>
      <c r="O9" s="45">
        <v>7882</v>
      </c>
      <c r="P9" s="41">
        <v>7883</v>
      </c>
      <c r="Q9" s="50"/>
      <c r="R9" s="52"/>
      <c r="S9" s="52"/>
      <c r="T9" s="36"/>
      <c r="U9" s="54"/>
      <c r="V9" s="54"/>
      <c r="W9" s="40"/>
      <c r="X9" s="45"/>
      <c r="Y9" s="45"/>
      <c r="Z9" s="41"/>
      <c r="AA9" s="70">
        <v>7.3</v>
      </c>
      <c r="AB9" s="66">
        <v>9.8000000000000007</v>
      </c>
      <c r="AC9" s="66">
        <v>7.3</v>
      </c>
      <c r="AD9" s="41">
        <v>9.8000000000000007</v>
      </c>
      <c r="AE9" s="40">
        <v>21</v>
      </c>
      <c r="AF9" s="66">
        <v>21</v>
      </c>
      <c r="AG9" s="66">
        <v>21</v>
      </c>
      <c r="AH9" s="39">
        <v>21</v>
      </c>
      <c r="AI9" s="40">
        <v>21</v>
      </c>
      <c r="AJ9" s="66">
        <v>21</v>
      </c>
      <c r="AK9" s="66">
        <v>21</v>
      </c>
      <c r="AL9" s="41">
        <v>21</v>
      </c>
      <c r="AM9" s="40">
        <v>281</v>
      </c>
      <c r="AN9" s="66">
        <v>389</v>
      </c>
      <c r="AO9" s="39">
        <v>281</v>
      </c>
      <c r="AP9" s="76">
        <v>389</v>
      </c>
      <c r="AQ9" s="40">
        <v>245</v>
      </c>
      <c r="AR9" s="66">
        <v>345</v>
      </c>
      <c r="AS9" s="39">
        <v>245</v>
      </c>
      <c r="AT9" s="76">
        <v>345</v>
      </c>
      <c r="AU9" s="39">
        <v>597</v>
      </c>
      <c r="AV9" s="66">
        <v>621</v>
      </c>
      <c r="AW9" s="39">
        <v>597</v>
      </c>
      <c r="AX9" s="76">
        <v>621</v>
      </c>
    </row>
    <row r="10" spans="1:50">
      <c r="A10" s="35">
        <v>5</v>
      </c>
      <c r="B10" s="40" t="s">
        <v>24</v>
      </c>
      <c r="C10" s="45" t="s">
        <v>20</v>
      </c>
      <c r="D10" s="70">
        <v>8171</v>
      </c>
      <c r="E10" s="73">
        <v>8172</v>
      </c>
      <c r="F10" s="73">
        <v>8171</v>
      </c>
      <c r="G10" s="41">
        <v>8172</v>
      </c>
      <c r="H10" s="45"/>
      <c r="I10" s="40" t="s">
        <v>6</v>
      </c>
      <c r="J10" s="45" t="s">
        <v>7</v>
      </c>
      <c r="K10" s="39" t="s">
        <v>6</v>
      </c>
      <c r="L10" s="45" t="s">
        <v>7</v>
      </c>
      <c r="M10" s="40">
        <v>7882</v>
      </c>
      <c r="N10" s="45">
        <v>7883</v>
      </c>
      <c r="O10" s="45">
        <v>7882</v>
      </c>
      <c r="P10" s="41">
        <v>7883</v>
      </c>
      <c r="Q10" s="50"/>
      <c r="R10" s="52"/>
      <c r="S10" s="52"/>
      <c r="T10" s="36"/>
      <c r="U10" s="54"/>
      <c r="V10" s="54"/>
      <c r="W10" s="40"/>
      <c r="X10" s="45"/>
      <c r="Y10" s="45"/>
      <c r="Z10" s="41"/>
      <c r="AA10" s="70">
        <v>7.3</v>
      </c>
      <c r="AB10" s="66">
        <v>9.8000000000000007</v>
      </c>
      <c r="AC10" s="66">
        <v>7.3</v>
      </c>
      <c r="AD10" s="41">
        <v>9.8000000000000007</v>
      </c>
      <c r="AE10" s="40">
        <v>21</v>
      </c>
      <c r="AF10" s="66">
        <v>21</v>
      </c>
      <c r="AG10" s="66">
        <v>21</v>
      </c>
      <c r="AH10" s="39">
        <v>21</v>
      </c>
      <c r="AI10" s="40">
        <v>21</v>
      </c>
      <c r="AJ10" s="66">
        <v>21</v>
      </c>
      <c r="AK10" s="66">
        <v>21</v>
      </c>
      <c r="AL10" s="41">
        <v>21</v>
      </c>
      <c r="AM10" s="40">
        <v>281</v>
      </c>
      <c r="AN10" s="66">
        <v>389</v>
      </c>
      <c r="AO10" s="39">
        <v>281</v>
      </c>
      <c r="AP10" s="76">
        <v>389</v>
      </c>
      <c r="AQ10" s="40">
        <v>245</v>
      </c>
      <c r="AR10" s="66">
        <v>345</v>
      </c>
      <c r="AS10" s="39">
        <v>245</v>
      </c>
      <c r="AT10" s="76">
        <v>345</v>
      </c>
      <c r="AU10" s="39">
        <v>597</v>
      </c>
      <c r="AV10" s="66">
        <v>621</v>
      </c>
      <c r="AW10" s="39">
        <v>597</v>
      </c>
      <c r="AX10" s="76">
        <v>621</v>
      </c>
    </row>
    <row r="11" spans="1:50">
      <c r="A11" s="35">
        <v>6</v>
      </c>
      <c r="B11" s="40" t="s">
        <v>45</v>
      </c>
      <c r="C11" s="45" t="s">
        <v>52</v>
      </c>
      <c r="D11" s="70">
        <v>7902</v>
      </c>
      <c r="E11" s="73">
        <v>7620</v>
      </c>
      <c r="F11" s="73">
        <v>8900</v>
      </c>
      <c r="G11" s="41">
        <v>8929</v>
      </c>
      <c r="H11" s="45"/>
      <c r="I11" s="40" t="s">
        <v>6</v>
      </c>
      <c r="J11" s="45" t="s">
        <v>7</v>
      </c>
      <c r="K11" s="39" t="s">
        <v>6</v>
      </c>
      <c r="L11" s="45" t="s">
        <v>42</v>
      </c>
      <c r="M11" s="40" t="s">
        <v>40</v>
      </c>
      <c r="N11" s="45" t="s">
        <v>40</v>
      </c>
      <c r="O11" s="45" t="s">
        <v>40</v>
      </c>
      <c r="P11" s="41" t="s">
        <v>40</v>
      </c>
      <c r="Q11" s="51" t="s">
        <v>50</v>
      </c>
      <c r="R11" s="53" t="s">
        <v>67</v>
      </c>
      <c r="S11" s="53" t="s">
        <v>67</v>
      </c>
      <c r="T11" s="37" t="s">
        <v>13</v>
      </c>
      <c r="U11" s="54" t="s">
        <v>81</v>
      </c>
      <c r="V11" s="54" t="s">
        <v>82</v>
      </c>
      <c r="W11" s="40" t="s">
        <v>61</v>
      </c>
      <c r="X11" s="45" t="s">
        <v>61</v>
      </c>
      <c r="Y11" s="45" t="s">
        <v>60</v>
      </c>
      <c r="Z11" s="41" t="s">
        <v>62</v>
      </c>
      <c r="AA11" s="70">
        <v>6.9</v>
      </c>
      <c r="AB11" s="66">
        <v>9.1999999999999993</v>
      </c>
      <c r="AC11" s="66">
        <v>7.1</v>
      </c>
      <c r="AD11" s="41">
        <v>9.36</v>
      </c>
      <c r="AE11" s="40">
        <v>22</v>
      </c>
      <c r="AF11" s="66">
        <v>22</v>
      </c>
      <c r="AG11" s="66">
        <v>38</v>
      </c>
      <c r="AH11" s="39">
        <v>44</v>
      </c>
      <c r="AI11" s="40">
        <v>28</v>
      </c>
      <c r="AJ11" s="66">
        <v>28</v>
      </c>
      <c r="AK11" s="66">
        <v>44</v>
      </c>
      <c r="AL11" s="41">
        <v>44</v>
      </c>
      <c r="AM11" s="40">
        <v>282</v>
      </c>
      <c r="AN11" s="66">
        <v>384</v>
      </c>
      <c r="AO11" s="39">
        <v>281</v>
      </c>
      <c r="AP11" s="76">
        <v>394</v>
      </c>
      <c r="AQ11" s="40">
        <v>246</v>
      </c>
      <c r="AR11" s="66">
        <v>346</v>
      </c>
      <c r="AS11" s="39">
        <v>246</v>
      </c>
      <c r="AT11" s="76">
        <v>348</v>
      </c>
      <c r="AU11" s="39">
        <v>597</v>
      </c>
      <c r="AV11" s="66">
        <v>621</v>
      </c>
      <c r="AW11" s="39">
        <v>599</v>
      </c>
      <c r="AX11" s="76">
        <v>629</v>
      </c>
    </row>
    <row r="12" spans="1:50">
      <c r="A12" s="35">
        <v>7</v>
      </c>
      <c r="B12" s="40" t="s">
        <v>25</v>
      </c>
      <c r="C12" s="45" t="s">
        <v>36</v>
      </c>
      <c r="D12" s="70">
        <v>8171</v>
      </c>
      <c r="E12" s="73">
        <v>8172</v>
      </c>
      <c r="F12" s="73">
        <v>8171</v>
      </c>
      <c r="G12" s="41">
        <v>8172</v>
      </c>
      <c r="H12" s="45"/>
      <c r="I12" s="40" t="s">
        <v>6</v>
      </c>
      <c r="J12" s="45" t="s">
        <v>7</v>
      </c>
      <c r="K12" s="39" t="s">
        <v>6</v>
      </c>
      <c r="L12" s="45" t="s">
        <v>7</v>
      </c>
      <c r="M12" s="40">
        <v>7882</v>
      </c>
      <c r="N12" s="45">
        <v>7883</v>
      </c>
      <c r="O12" s="45">
        <v>7882</v>
      </c>
      <c r="P12" s="41">
        <v>7883</v>
      </c>
      <c r="Q12" s="40"/>
      <c r="R12" s="52"/>
      <c r="S12" s="52"/>
      <c r="T12" s="36"/>
      <c r="U12" s="54"/>
      <c r="V12" s="54"/>
      <c r="W12" s="40"/>
      <c r="X12" s="45"/>
      <c r="Y12" s="45"/>
      <c r="Z12" s="41"/>
      <c r="AA12" s="70">
        <v>7.3</v>
      </c>
      <c r="AB12" s="66">
        <v>9.8000000000000007</v>
      </c>
      <c r="AC12" s="66">
        <v>7.3</v>
      </c>
      <c r="AD12" s="41">
        <v>9.8000000000000007</v>
      </c>
      <c r="AE12" s="40">
        <v>21</v>
      </c>
      <c r="AF12" s="66">
        <v>21</v>
      </c>
      <c r="AG12" s="66">
        <v>21</v>
      </c>
      <c r="AH12" s="39">
        <v>21</v>
      </c>
      <c r="AI12" s="40">
        <v>21</v>
      </c>
      <c r="AJ12" s="66">
        <v>21</v>
      </c>
      <c r="AK12" s="66">
        <v>21</v>
      </c>
      <c r="AL12" s="41">
        <v>21</v>
      </c>
      <c r="AM12" s="40">
        <v>281</v>
      </c>
      <c r="AN12" s="66">
        <v>389</v>
      </c>
      <c r="AO12" s="39">
        <v>281</v>
      </c>
      <c r="AP12" s="76">
        <v>389</v>
      </c>
      <c r="AQ12" s="40">
        <v>245</v>
      </c>
      <c r="AR12" s="66">
        <v>345</v>
      </c>
      <c r="AS12" s="39">
        <v>245</v>
      </c>
      <c r="AT12" s="76">
        <v>345</v>
      </c>
      <c r="AU12" s="39">
        <v>597</v>
      </c>
      <c r="AV12" s="66">
        <v>621</v>
      </c>
      <c r="AW12" s="39">
        <v>597</v>
      </c>
      <c r="AX12" s="76">
        <v>621</v>
      </c>
    </row>
    <row r="13" spans="1:50">
      <c r="A13" s="35">
        <v>8</v>
      </c>
      <c r="B13" s="40" t="s">
        <v>26</v>
      </c>
      <c r="C13" s="45" t="s">
        <v>79</v>
      </c>
      <c r="D13" s="70">
        <v>7902</v>
      </c>
      <c r="E13" s="73">
        <v>7620</v>
      </c>
      <c r="F13" s="73">
        <v>8900</v>
      </c>
      <c r="G13" s="41">
        <v>8931</v>
      </c>
      <c r="H13" s="45"/>
      <c r="I13" s="40" t="s">
        <v>6</v>
      </c>
      <c r="J13" s="45" t="s">
        <v>7</v>
      </c>
      <c r="K13" s="39" t="s">
        <v>6</v>
      </c>
      <c r="L13" s="45" t="s">
        <v>14</v>
      </c>
      <c r="M13" s="40" t="s">
        <v>40</v>
      </c>
      <c r="N13" s="45" t="s">
        <v>40</v>
      </c>
      <c r="O13" s="45" t="s">
        <v>40</v>
      </c>
      <c r="P13" s="41" t="s">
        <v>40</v>
      </c>
      <c r="Q13" s="51" t="s">
        <v>50</v>
      </c>
      <c r="R13" s="53" t="s">
        <v>67</v>
      </c>
      <c r="S13" s="53" t="s">
        <v>67</v>
      </c>
      <c r="T13" s="37" t="s">
        <v>13</v>
      </c>
      <c r="U13" s="54" t="s">
        <v>81</v>
      </c>
      <c r="V13" s="54" t="s">
        <v>82</v>
      </c>
      <c r="W13" s="40" t="s">
        <v>55</v>
      </c>
      <c r="X13" s="45" t="s">
        <v>55</v>
      </c>
      <c r="Y13" s="45" t="s">
        <v>56</v>
      </c>
      <c r="Z13" s="41" t="s">
        <v>57</v>
      </c>
      <c r="AA13" s="70">
        <v>6.9</v>
      </c>
      <c r="AB13" s="66">
        <v>9.1999999999999993</v>
      </c>
      <c r="AC13" s="66">
        <v>7.1</v>
      </c>
      <c r="AD13" s="41">
        <v>9.4</v>
      </c>
      <c r="AE13" s="40">
        <v>20</v>
      </c>
      <c r="AF13" s="66">
        <v>20</v>
      </c>
      <c r="AG13" s="66">
        <v>38</v>
      </c>
      <c r="AH13" s="39">
        <v>42</v>
      </c>
      <c r="AI13" s="40">
        <v>20</v>
      </c>
      <c r="AJ13" s="66">
        <v>20</v>
      </c>
      <c r="AK13" s="66">
        <v>36</v>
      </c>
      <c r="AL13" s="41">
        <v>36</v>
      </c>
      <c r="AM13" s="40">
        <v>282</v>
      </c>
      <c r="AN13" s="66">
        <v>384</v>
      </c>
      <c r="AO13" s="39">
        <v>281</v>
      </c>
      <c r="AP13" s="76">
        <v>393</v>
      </c>
      <c r="AQ13" s="40">
        <v>246</v>
      </c>
      <c r="AR13" s="66">
        <v>346</v>
      </c>
      <c r="AS13" s="39">
        <v>246</v>
      </c>
      <c r="AT13" s="76">
        <v>356</v>
      </c>
      <c r="AU13" s="39">
        <v>596</v>
      </c>
      <c r="AV13" s="66">
        <v>620</v>
      </c>
      <c r="AW13" s="39">
        <v>597</v>
      </c>
      <c r="AX13" s="76">
        <v>632</v>
      </c>
    </row>
    <row r="14" spans="1:50">
      <c r="A14" s="35">
        <v>9</v>
      </c>
      <c r="B14" s="40" t="s">
        <v>27</v>
      </c>
      <c r="C14" s="45" t="s">
        <v>79</v>
      </c>
      <c r="D14" s="70">
        <v>7902</v>
      </c>
      <c r="E14" s="73">
        <v>7620</v>
      </c>
      <c r="F14" s="73">
        <v>8900</v>
      </c>
      <c r="G14" s="41">
        <v>8931</v>
      </c>
      <c r="H14" s="45"/>
      <c r="I14" s="40" t="s">
        <v>6</v>
      </c>
      <c r="J14" s="45" t="s">
        <v>7</v>
      </c>
      <c r="K14" s="39" t="s">
        <v>6</v>
      </c>
      <c r="L14" s="45" t="s">
        <v>14</v>
      </c>
      <c r="M14" s="40" t="s">
        <v>40</v>
      </c>
      <c r="N14" s="45" t="s">
        <v>40</v>
      </c>
      <c r="O14" s="45" t="s">
        <v>40</v>
      </c>
      <c r="P14" s="41" t="s">
        <v>40</v>
      </c>
      <c r="Q14" s="51" t="s">
        <v>15</v>
      </c>
      <c r="R14" s="53" t="s">
        <v>67</v>
      </c>
      <c r="S14" s="53" t="s">
        <v>67</v>
      </c>
      <c r="T14" s="37" t="s">
        <v>85</v>
      </c>
      <c r="U14" s="54" t="s">
        <v>81</v>
      </c>
      <c r="V14" s="54" t="s">
        <v>82</v>
      </c>
      <c r="W14" s="40" t="s">
        <v>55</v>
      </c>
      <c r="X14" s="45" t="s">
        <v>55</v>
      </c>
      <c r="Y14" s="45" t="s">
        <v>63</v>
      </c>
      <c r="Z14" s="41" t="s">
        <v>57</v>
      </c>
      <c r="AA14" s="70">
        <v>6.9</v>
      </c>
      <c r="AB14" s="66">
        <v>9.1999999999999993</v>
      </c>
      <c r="AC14" s="66">
        <v>7.1</v>
      </c>
      <c r="AD14" s="41">
        <v>9.4</v>
      </c>
      <c r="AE14" s="40">
        <v>20</v>
      </c>
      <c r="AF14" s="66">
        <v>20</v>
      </c>
      <c r="AG14" s="66">
        <v>40</v>
      </c>
      <c r="AH14" s="39">
        <v>42</v>
      </c>
      <c r="AI14" s="40">
        <v>20</v>
      </c>
      <c r="AJ14" s="66">
        <v>20</v>
      </c>
      <c r="AK14" s="66">
        <v>36</v>
      </c>
      <c r="AL14" s="41">
        <v>36</v>
      </c>
      <c r="AM14" s="40">
        <v>282</v>
      </c>
      <c r="AN14" s="66">
        <v>384</v>
      </c>
      <c r="AO14" s="39">
        <v>281</v>
      </c>
      <c r="AP14" s="76">
        <v>393</v>
      </c>
      <c r="AQ14" s="40">
        <v>246</v>
      </c>
      <c r="AR14" s="66">
        <v>346</v>
      </c>
      <c r="AS14" s="39">
        <v>246</v>
      </c>
      <c r="AT14" s="76">
        <v>356</v>
      </c>
      <c r="AU14" s="39">
        <v>596</v>
      </c>
      <c r="AV14" s="66">
        <v>620</v>
      </c>
      <c r="AW14" s="39">
        <v>597</v>
      </c>
      <c r="AX14" s="76">
        <v>632</v>
      </c>
    </row>
    <row r="15" spans="1:50">
      <c r="A15" s="35">
        <v>10</v>
      </c>
      <c r="B15" s="40" t="s">
        <v>28</v>
      </c>
      <c r="C15" s="45" t="s">
        <v>20</v>
      </c>
      <c r="D15" s="70">
        <v>8171</v>
      </c>
      <c r="E15" s="73">
        <v>8172</v>
      </c>
      <c r="F15" s="73">
        <v>8171</v>
      </c>
      <c r="G15" s="41">
        <v>8172</v>
      </c>
      <c r="H15" s="45"/>
      <c r="I15" s="40" t="s">
        <v>6</v>
      </c>
      <c r="J15" s="45" t="s">
        <v>7</v>
      </c>
      <c r="K15" s="39" t="s">
        <v>6</v>
      </c>
      <c r="L15" s="45" t="s">
        <v>7</v>
      </c>
      <c r="M15" s="40">
        <v>7882</v>
      </c>
      <c r="N15" s="45">
        <v>7883</v>
      </c>
      <c r="O15" s="45">
        <v>7882</v>
      </c>
      <c r="P15" s="41">
        <v>7883</v>
      </c>
      <c r="Q15" s="40"/>
      <c r="R15" s="52"/>
      <c r="S15" s="52"/>
      <c r="T15" s="36"/>
      <c r="U15" s="54"/>
      <c r="V15" s="54"/>
      <c r="W15" s="40"/>
      <c r="X15" s="45"/>
      <c r="Y15" s="45"/>
      <c r="Z15" s="41"/>
      <c r="AA15" s="70">
        <v>7.3</v>
      </c>
      <c r="AB15" s="66">
        <v>9.8000000000000007</v>
      </c>
      <c r="AC15" s="66">
        <v>7.3</v>
      </c>
      <c r="AD15" s="41">
        <v>9.8000000000000007</v>
      </c>
      <c r="AE15" s="40">
        <v>21</v>
      </c>
      <c r="AF15" s="66">
        <v>21</v>
      </c>
      <c r="AG15" s="66">
        <v>21</v>
      </c>
      <c r="AH15" s="39">
        <v>21</v>
      </c>
      <c r="AI15" s="40">
        <v>21</v>
      </c>
      <c r="AJ15" s="66">
        <v>21</v>
      </c>
      <c r="AK15" s="66">
        <v>21</v>
      </c>
      <c r="AL15" s="41">
        <v>21</v>
      </c>
      <c r="AM15" s="40">
        <v>281</v>
      </c>
      <c r="AN15" s="66">
        <v>389</v>
      </c>
      <c r="AO15" s="39">
        <v>281</v>
      </c>
      <c r="AP15" s="76">
        <v>389</v>
      </c>
      <c r="AQ15" s="40">
        <v>245</v>
      </c>
      <c r="AR15" s="66">
        <v>345</v>
      </c>
      <c r="AS15" s="39">
        <v>245</v>
      </c>
      <c r="AT15" s="76">
        <v>345</v>
      </c>
      <c r="AU15" s="39">
        <v>597</v>
      </c>
      <c r="AV15" s="66">
        <v>621</v>
      </c>
      <c r="AW15" s="39">
        <v>597</v>
      </c>
      <c r="AX15" s="76">
        <v>621</v>
      </c>
    </row>
    <row r="16" spans="1:50">
      <c r="A16" s="35">
        <v>11</v>
      </c>
      <c r="B16" s="40" t="s">
        <v>29</v>
      </c>
      <c r="C16" s="45" t="s">
        <v>20</v>
      </c>
      <c r="D16" s="70">
        <v>8171</v>
      </c>
      <c r="E16" s="73">
        <v>8172</v>
      </c>
      <c r="F16" s="73">
        <v>8171</v>
      </c>
      <c r="G16" s="41">
        <v>8172</v>
      </c>
      <c r="H16" s="45"/>
      <c r="I16" s="40" t="s">
        <v>6</v>
      </c>
      <c r="J16" s="45" t="s">
        <v>7</v>
      </c>
      <c r="K16" s="39" t="s">
        <v>6</v>
      </c>
      <c r="L16" s="45" t="s">
        <v>7</v>
      </c>
      <c r="M16" s="40">
        <v>7882</v>
      </c>
      <c r="N16" s="45">
        <v>7883</v>
      </c>
      <c r="O16" s="45">
        <v>7882</v>
      </c>
      <c r="P16" s="41">
        <v>7883</v>
      </c>
      <c r="Q16" s="40"/>
      <c r="R16" s="52"/>
      <c r="S16" s="52"/>
      <c r="T16" s="36"/>
      <c r="U16" s="54"/>
      <c r="V16" s="54"/>
      <c r="W16" s="40"/>
      <c r="X16" s="45"/>
      <c r="Y16" s="45"/>
      <c r="Z16" s="41"/>
      <c r="AA16" s="70">
        <v>7.3</v>
      </c>
      <c r="AB16" s="66">
        <v>9.8000000000000007</v>
      </c>
      <c r="AC16" s="66">
        <v>7.3</v>
      </c>
      <c r="AD16" s="41">
        <v>9.8000000000000007</v>
      </c>
      <c r="AE16" s="40">
        <v>21</v>
      </c>
      <c r="AF16" s="66">
        <v>21</v>
      </c>
      <c r="AG16" s="66">
        <v>21</v>
      </c>
      <c r="AH16" s="39">
        <v>21</v>
      </c>
      <c r="AI16" s="40">
        <v>21</v>
      </c>
      <c r="AJ16" s="66">
        <v>21</v>
      </c>
      <c r="AK16" s="66">
        <v>21</v>
      </c>
      <c r="AL16" s="41">
        <v>21</v>
      </c>
      <c r="AM16" s="40">
        <v>281</v>
      </c>
      <c r="AN16" s="66">
        <v>389</v>
      </c>
      <c r="AO16" s="39">
        <v>281</v>
      </c>
      <c r="AP16" s="76">
        <v>389</v>
      </c>
      <c r="AQ16" s="40">
        <v>245</v>
      </c>
      <c r="AR16" s="66">
        <v>345</v>
      </c>
      <c r="AS16" s="39">
        <v>245</v>
      </c>
      <c r="AT16" s="76">
        <v>345</v>
      </c>
      <c r="AU16" s="39">
        <v>597</v>
      </c>
      <c r="AV16" s="66">
        <v>621</v>
      </c>
      <c r="AW16" s="39">
        <v>597</v>
      </c>
      <c r="AX16" s="76">
        <v>621</v>
      </c>
    </row>
    <row r="17" spans="1:50">
      <c r="A17" s="35">
        <v>12</v>
      </c>
      <c r="B17" s="40" t="s">
        <v>30</v>
      </c>
      <c r="C17" s="45" t="s">
        <v>52</v>
      </c>
      <c r="D17" s="70">
        <v>7902</v>
      </c>
      <c r="E17" s="73">
        <v>7620</v>
      </c>
      <c r="F17" s="73">
        <v>8900</v>
      </c>
      <c r="G17" s="41">
        <v>8929</v>
      </c>
      <c r="H17" s="45"/>
      <c r="I17" s="40" t="s">
        <v>6</v>
      </c>
      <c r="J17" s="45" t="s">
        <v>7</v>
      </c>
      <c r="K17" s="39" t="s">
        <v>6</v>
      </c>
      <c r="L17" s="45" t="s">
        <v>42</v>
      </c>
      <c r="M17" s="40" t="s">
        <v>40</v>
      </c>
      <c r="N17" s="45" t="s">
        <v>40</v>
      </c>
      <c r="O17" s="45" t="s">
        <v>40</v>
      </c>
      <c r="P17" s="41" t="s">
        <v>40</v>
      </c>
      <c r="Q17" s="51" t="s">
        <v>51</v>
      </c>
      <c r="R17" s="53" t="s">
        <v>67</v>
      </c>
      <c r="S17" s="53" t="s">
        <v>67</v>
      </c>
      <c r="T17" s="37" t="s">
        <v>13</v>
      </c>
      <c r="U17" s="54" t="s">
        <v>81</v>
      </c>
      <c r="V17" s="54" t="s">
        <v>82</v>
      </c>
      <c r="W17" s="40" t="s">
        <v>55</v>
      </c>
      <c r="X17" s="45" t="s">
        <v>55</v>
      </c>
      <c r="Y17" s="45" t="s">
        <v>56</v>
      </c>
      <c r="Z17" s="41" t="s">
        <v>57</v>
      </c>
      <c r="AA17" s="70">
        <v>6.9</v>
      </c>
      <c r="AB17" s="66">
        <v>9.1999999999999993</v>
      </c>
      <c r="AC17" s="66">
        <v>7.1</v>
      </c>
      <c r="AD17" s="41">
        <v>9.36</v>
      </c>
      <c r="AE17" s="40">
        <v>20</v>
      </c>
      <c r="AF17" s="66">
        <v>20</v>
      </c>
      <c r="AG17" s="66">
        <v>38</v>
      </c>
      <c r="AH17" s="39">
        <v>42</v>
      </c>
      <c r="AI17" s="40">
        <v>28</v>
      </c>
      <c r="AJ17" s="66">
        <v>28</v>
      </c>
      <c r="AK17" s="66">
        <v>44</v>
      </c>
      <c r="AL17" s="41">
        <v>44</v>
      </c>
      <c r="AM17" s="40">
        <v>282</v>
      </c>
      <c r="AN17" s="66">
        <v>384</v>
      </c>
      <c r="AO17" s="39">
        <v>281</v>
      </c>
      <c r="AP17" s="76">
        <v>394</v>
      </c>
      <c r="AQ17" s="40">
        <v>246</v>
      </c>
      <c r="AR17" s="66">
        <v>346</v>
      </c>
      <c r="AS17" s="39">
        <v>246</v>
      </c>
      <c r="AT17" s="76">
        <v>348</v>
      </c>
      <c r="AU17" s="39">
        <v>597</v>
      </c>
      <c r="AV17" s="66">
        <v>621</v>
      </c>
      <c r="AW17" s="39">
        <v>599</v>
      </c>
      <c r="AX17" s="76">
        <v>629</v>
      </c>
    </row>
    <row r="18" spans="1:50">
      <c r="A18" s="35">
        <v>13</v>
      </c>
      <c r="B18" s="40" t="s">
        <v>31</v>
      </c>
      <c r="C18" s="45" t="s">
        <v>79</v>
      </c>
      <c r="D18" s="70">
        <v>7902</v>
      </c>
      <c r="E18" s="73">
        <v>7620</v>
      </c>
      <c r="F18" s="73">
        <v>8900</v>
      </c>
      <c r="G18" s="41">
        <v>8931</v>
      </c>
      <c r="H18" s="45"/>
      <c r="I18" s="40" t="s">
        <v>6</v>
      </c>
      <c r="J18" s="45" t="s">
        <v>7</v>
      </c>
      <c r="K18" s="39" t="s">
        <v>6</v>
      </c>
      <c r="L18" s="45" t="s">
        <v>14</v>
      </c>
      <c r="M18" s="40" t="s">
        <v>40</v>
      </c>
      <c r="N18" s="45" t="s">
        <v>40</v>
      </c>
      <c r="O18" s="45" t="s">
        <v>40</v>
      </c>
      <c r="P18" s="41" t="s">
        <v>40</v>
      </c>
      <c r="Q18" s="51" t="s">
        <v>50</v>
      </c>
      <c r="R18" s="53" t="s">
        <v>67</v>
      </c>
      <c r="S18" s="53" t="s">
        <v>67</v>
      </c>
      <c r="T18" s="37" t="s">
        <v>13</v>
      </c>
      <c r="U18" s="54" t="s">
        <v>81</v>
      </c>
      <c r="V18" s="54" t="s">
        <v>82</v>
      </c>
      <c r="W18" s="40" t="s">
        <v>55</v>
      </c>
      <c r="X18" s="45" t="s">
        <v>55</v>
      </c>
      <c r="Y18" s="45" t="s">
        <v>56</v>
      </c>
      <c r="Z18" s="41" t="s">
        <v>57</v>
      </c>
      <c r="AA18" s="70">
        <v>6.9</v>
      </c>
      <c r="AB18" s="66">
        <v>9.1999999999999993</v>
      </c>
      <c r="AC18" s="66">
        <v>7.1</v>
      </c>
      <c r="AD18" s="41">
        <v>9.4</v>
      </c>
      <c r="AE18" s="40">
        <v>20</v>
      </c>
      <c r="AF18" s="66">
        <v>20</v>
      </c>
      <c r="AG18" s="66">
        <v>38</v>
      </c>
      <c r="AH18" s="39">
        <v>42</v>
      </c>
      <c r="AI18" s="40">
        <v>20</v>
      </c>
      <c r="AJ18" s="66">
        <v>20</v>
      </c>
      <c r="AK18" s="66">
        <v>36</v>
      </c>
      <c r="AL18" s="41">
        <v>36</v>
      </c>
      <c r="AM18" s="40">
        <v>282</v>
      </c>
      <c r="AN18" s="66">
        <v>384</v>
      </c>
      <c r="AO18" s="39">
        <v>281</v>
      </c>
      <c r="AP18" s="76">
        <v>393</v>
      </c>
      <c r="AQ18" s="40">
        <v>246</v>
      </c>
      <c r="AR18" s="66">
        <v>346</v>
      </c>
      <c r="AS18" s="39">
        <v>246</v>
      </c>
      <c r="AT18" s="76">
        <v>356</v>
      </c>
      <c r="AU18" s="39">
        <v>596</v>
      </c>
      <c r="AV18" s="66">
        <v>620</v>
      </c>
      <c r="AW18" s="39">
        <v>597</v>
      </c>
      <c r="AX18" s="76">
        <v>632</v>
      </c>
    </row>
    <row r="19" spans="1:50">
      <c r="A19" s="35">
        <v>14</v>
      </c>
      <c r="B19" s="40" t="s">
        <v>32</v>
      </c>
      <c r="C19" s="45" t="s">
        <v>52</v>
      </c>
      <c r="D19" s="70">
        <v>7902</v>
      </c>
      <c r="E19" s="73">
        <v>7620</v>
      </c>
      <c r="F19" s="73">
        <v>8900</v>
      </c>
      <c r="G19" s="41">
        <v>8929</v>
      </c>
      <c r="H19" s="45"/>
      <c r="I19" s="40" t="s">
        <v>6</v>
      </c>
      <c r="J19" s="45" t="s">
        <v>7</v>
      </c>
      <c r="K19" s="39" t="s">
        <v>6</v>
      </c>
      <c r="L19" s="45" t="s">
        <v>42</v>
      </c>
      <c r="M19" s="40" t="s">
        <v>40</v>
      </c>
      <c r="N19" s="45" t="s">
        <v>40</v>
      </c>
      <c r="O19" s="45" t="s">
        <v>40</v>
      </c>
      <c r="P19" s="41" t="s">
        <v>40</v>
      </c>
      <c r="Q19" s="51" t="s">
        <v>50</v>
      </c>
      <c r="R19" s="53" t="s">
        <v>67</v>
      </c>
      <c r="S19" s="53" t="s">
        <v>67</v>
      </c>
      <c r="T19" s="37" t="s">
        <v>13</v>
      </c>
      <c r="U19" s="54" t="s">
        <v>81</v>
      </c>
      <c r="V19" s="54" t="s">
        <v>82</v>
      </c>
      <c r="W19" s="40" t="s">
        <v>55</v>
      </c>
      <c r="X19" s="45" t="s">
        <v>55</v>
      </c>
      <c r="Y19" s="45" t="s">
        <v>58</v>
      </c>
      <c r="Z19" s="41" t="s">
        <v>59</v>
      </c>
      <c r="AA19" s="70">
        <v>6.9</v>
      </c>
      <c r="AB19" s="66">
        <v>9.1999999999999993</v>
      </c>
      <c r="AC19" s="66">
        <v>7.1</v>
      </c>
      <c r="AD19" s="41">
        <v>9.36</v>
      </c>
      <c r="AE19" s="40">
        <v>22</v>
      </c>
      <c r="AF19" s="66">
        <v>22</v>
      </c>
      <c r="AG19" s="66">
        <v>38</v>
      </c>
      <c r="AH19" s="39">
        <v>44</v>
      </c>
      <c r="AI19" s="40">
        <v>28</v>
      </c>
      <c r="AJ19" s="66">
        <v>28</v>
      </c>
      <c r="AK19" s="66">
        <v>44</v>
      </c>
      <c r="AL19" s="41">
        <v>44</v>
      </c>
      <c r="AM19" s="40">
        <v>282</v>
      </c>
      <c r="AN19" s="66">
        <v>384</v>
      </c>
      <c r="AO19" s="39">
        <v>281</v>
      </c>
      <c r="AP19" s="76">
        <v>394</v>
      </c>
      <c r="AQ19" s="40">
        <v>246</v>
      </c>
      <c r="AR19" s="66">
        <v>346</v>
      </c>
      <c r="AS19" s="39">
        <v>246</v>
      </c>
      <c r="AT19" s="76">
        <v>348</v>
      </c>
      <c r="AU19" s="39">
        <v>597</v>
      </c>
      <c r="AV19" s="66">
        <v>621</v>
      </c>
      <c r="AW19" s="39">
        <v>599</v>
      </c>
      <c r="AX19" s="76">
        <v>629</v>
      </c>
    </row>
    <row r="20" spans="1:50">
      <c r="A20" s="35">
        <v>15</v>
      </c>
      <c r="B20" s="40" t="s">
        <v>33</v>
      </c>
      <c r="C20" s="45" t="s">
        <v>20</v>
      </c>
      <c r="D20" s="70">
        <v>8171</v>
      </c>
      <c r="E20" s="73">
        <v>8172</v>
      </c>
      <c r="F20" s="73">
        <v>8171</v>
      </c>
      <c r="G20" s="41">
        <v>8172</v>
      </c>
      <c r="H20" s="45"/>
      <c r="I20" s="40" t="s">
        <v>6</v>
      </c>
      <c r="J20" s="45" t="s">
        <v>7</v>
      </c>
      <c r="K20" s="39" t="s">
        <v>6</v>
      </c>
      <c r="L20" s="45" t="s">
        <v>7</v>
      </c>
      <c r="M20" s="40">
        <v>7882</v>
      </c>
      <c r="N20" s="45">
        <v>7883</v>
      </c>
      <c r="O20" s="45">
        <v>7882</v>
      </c>
      <c r="P20" s="41">
        <v>7883</v>
      </c>
      <c r="Q20" s="40"/>
      <c r="R20" s="52"/>
      <c r="S20" s="52"/>
      <c r="T20" s="36"/>
      <c r="U20" s="54"/>
      <c r="V20" s="54"/>
      <c r="W20" s="40"/>
      <c r="X20" s="45"/>
      <c r="Y20" s="45"/>
      <c r="Z20" s="41"/>
      <c r="AA20" s="70">
        <v>7.3</v>
      </c>
      <c r="AB20" s="66">
        <v>9.8000000000000007</v>
      </c>
      <c r="AC20" s="66">
        <v>7.3</v>
      </c>
      <c r="AD20" s="41">
        <v>9.8000000000000007</v>
      </c>
      <c r="AE20" s="40">
        <v>21</v>
      </c>
      <c r="AF20" s="66">
        <v>21</v>
      </c>
      <c r="AG20" s="66">
        <v>21</v>
      </c>
      <c r="AH20" s="39">
        <v>21</v>
      </c>
      <c r="AI20" s="40">
        <v>21</v>
      </c>
      <c r="AJ20" s="66">
        <v>21</v>
      </c>
      <c r="AK20" s="66">
        <v>21</v>
      </c>
      <c r="AL20" s="41">
        <v>21</v>
      </c>
      <c r="AM20" s="40">
        <v>281</v>
      </c>
      <c r="AN20" s="66">
        <v>389</v>
      </c>
      <c r="AO20" s="39">
        <v>281</v>
      </c>
      <c r="AP20" s="76">
        <v>389</v>
      </c>
      <c r="AQ20" s="40">
        <v>245</v>
      </c>
      <c r="AR20" s="66">
        <v>345</v>
      </c>
      <c r="AS20" s="39">
        <v>245</v>
      </c>
      <c r="AT20" s="76">
        <v>345</v>
      </c>
      <c r="AU20" s="39">
        <v>597</v>
      </c>
      <c r="AV20" s="66">
        <v>621</v>
      </c>
      <c r="AW20" s="39">
        <v>597</v>
      </c>
      <c r="AX20" s="76">
        <v>621</v>
      </c>
    </row>
    <row r="21" spans="1:50">
      <c r="A21" s="35">
        <v>16</v>
      </c>
      <c r="B21" s="40" t="s">
        <v>80</v>
      </c>
      <c r="C21" s="45" t="s">
        <v>52</v>
      </c>
      <c r="D21" s="70">
        <v>7902</v>
      </c>
      <c r="E21" s="73">
        <v>7620</v>
      </c>
      <c r="F21" s="73">
        <v>8900</v>
      </c>
      <c r="G21" s="41">
        <v>8929</v>
      </c>
      <c r="H21" s="45"/>
      <c r="I21" s="40" t="s">
        <v>6</v>
      </c>
      <c r="J21" s="45" t="s">
        <v>7</v>
      </c>
      <c r="K21" s="39" t="s">
        <v>6</v>
      </c>
      <c r="L21" s="45" t="s">
        <v>42</v>
      </c>
      <c r="M21" s="40" t="s">
        <v>40</v>
      </c>
      <c r="N21" s="45" t="s">
        <v>40</v>
      </c>
      <c r="O21" s="45" t="s">
        <v>40</v>
      </c>
      <c r="P21" s="41" t="s">
        <v>40</v>
      </c>
      <c r="Q21" s="51" t="s">
        <v>50</v>
      </c>
      <c r="R21" s="53" t="s">
        <v>67</v>
      </c>
      <c r="S21" s="53" t="s">
        <v>67</v>
      </c>
      <c r="T21" s="37" t="s">
        <v>13</v>
      </c>
      <c r="U21" s="54" t="s">
        <v>81</v>
      </c>
      <c r="V21" s="54" t="s">
        <v>82</v>
      </c>
      <c r="W21" s="40" t="s">
        <v>55</v>
      </c>
      <c r="X21" s="45" t="s">
        <v>55</v>
      </c>
      <c r="Y21" s="45" t="s">
        <v>63</v>
      </c>
      <c r="Z21" s="41" t="s">
        <v>57</v>
      </c>
      <c r="AA21" s="70">
        <v>6.9</v>
      </c>
      <c r="AB21" s="66">
        <v>9.1999999999999993</v>
      </c>
      <c r="AC21" s="66">
        <v>7.1</v>
      </c>
      <c r="AD21" s="41">
        <v>9.36</v>
      </c>
      <c r="AE21" s="40">
        <v>22</v>
      </c>
      <c r="AF21" s="66">
        <v>22</v>
      </c>
      <c r="AG21" s="66">
        <v>38</v>
      </c>
      <c r="AH21" s="39">
        <v>44</v>
      </c>
      <c r="AI21" s="40">
        <v>28</v>
      </c>
      <c r="AJ21" s="66">
        <v>28</v>
      </c>
      <c r="AK21" s="66">
        <v>44</v>
      </c>
      <c r="AL21" s="41">
        <v>44</v>
      </c>
      <c r="AM21" s="40">
        <v>282</v>
      </c>
      <c r="AN21" s="66">
        <v>384</v>
      </c>
      <c r="AO21" s="39">
        <v>281</v>
      </c>
      <c r="AP21" s="76">
        <v>394</v>
      </c>
      <c r="AQ21" s="40">
        <v>246</v>
      </c>
      <c r="AR21" s="66">
        <v>346</v>
      </c>
      <c r="AS21" s="39">
        <v>246</v>
      </c>
      <c r="AT21" s="76">
        <v>348</v>
      </c>
      <c r="AU21" s="39">
        <v>597</v>
      </c>
      <c r="AV21" s="66">
        <v>621</v>
      </c>
      <c r="AW21" s="39">
        <v>599</v>
      </c>
      <c r="AX21" s="76">
        <v>629</v>
      </c>
    </row>
    <row r="22" spans="1:50">
      <c r="A22" s="35">
        <v>17</v>
      </c>
      <c r="B22" s="40" t="s">
        <v>34</v>
      </c>
      <c r="C22" s="45" t="s">
        <v>20</v>
      </c>
      <c r="D22" s="70">
        <v>8171</v>
      </c>
      <c r="E22" s="73">
        <v>8172</v>
      </c>
      <c r="F22" s="73">
        <v>8171</v>
      </c>
      <c r="G22" s="41">
        <v>8172</v>
      </c>
      <c r="H22" s="45"/>
      <c r="I22" s="40" t="s">
        <v>6</v>
      </c>
      <c r="J22" s="45" t="s">
        <v>7</v>
      </c>
      <c r="K22" s="39" t="s">
        <v>6</v>
      </c>
      <c r="L22" s="45" t="s">
        <v>7</v>
      </c>
      <c r="M22" s="40">
        <v>7882</v>
      </c>
      <c r="N22" s="45">
        <v>7883</v>
      </c>
      <c r="O22" s="45">
        <v>7882</v>
      </c>
      <c r="P22" s="41">
        <v>7883</v>
      </c>
      <c r="Q22" s="40"/>
      <c r="R22" s="52"/>
      <c r="S22" s="52"/>
      <c r="T22" s="36"/>
      <c r="U22" s="54"/>
      <c r="V22" s="54"/>
      <c r="W22" s="40"/>
      <c r="X22" s="45"/>
      <c r="Y22" s="45"/>
      <c r="Z22" s="41"/>
      <c r="AA22" s="70">
        <v>7.3</v>
      </c>
      <c r="AB22" s="66">
        <v>9.8000000000000007</v>
      </c>
      <c r="AC22" s="66">
        <v>7.3</v>
      </c>
      <c r="AD22" s="41">
        <v>9.8000000000000007</v>
      </c>
      <c r="AE22" s="40">
        <v>21</v>
      </c>
      <c r="AF22" s="66">
        <v>21</v>
      </c>
      <c r="AG22" s="66">
        <v>21</v>
      </c>
      <c r="AH22" s="39">
        <v>21</v>
      </c>
      <c r="AI22" s="40">
        <v>21</v>
      </c>
      <c r="AJ22" s="66">
        <v>21</v>
      </c>
      <c r="AK22" s="66">
        <v>21</v>
      </c>
      <c r="AL22" s="41">
        <v>21</v>
      </c>
      <c r="AM22" s="40">
        <v>281</v>
      </c>
      <c r="AN22" s="66">
        <v>389</v>
      </c>
      <c r="AO22" s="39">
        <v>281</v>
      </c>
      <c r="AP22" s="76">
        <v>389</v>
      </c>
      <c r="AQ22" s="40">
        <v>245</v>
      </c>
      <c r="AR22" s="66">
        <v>345</v>
      </c>
      <c r="AS22" s="39">
        <v>245</v>
      </c>
      <c r="AT22" s="76">
        <v>345</v>
      </c>
      <c r="AU22" s="39">
        <v>597</v>
      </c>
      <c r="AV22" s="66">
        <v>621</v>
      </c>
      <c r="AW22" s="39">
        <v>597</v>
      </c>
      <c r="AX22" s="76">
        <v>621</v>
      </c>
    </row>
    <row r="23" spans="1:50">
      <c r="A23" s="35">
        <v>18</v>
      </c>
      <c r="B23" s="40" t="s">
        <v>35</v>
      </c>
      <c r="C23" s="45" t="s">
        <v>36</v>
      </c>
      <c r="D23" s="70">
        <v>8171</v>
      </c>
      <c r="E23" s="73">
        <v>8172</v>
      </c>
      <c r="F23" s="73">
        <v>8171</v>
      </c>
      <c r="G23" s="41">
        <v>8172</v>
      </c>
      <c r="H23" s="45"/>
      <c r="I23" s="40" t="s">
        <v>6</v>
      </c>
      <c r="J23" s="45" t="s">
        <v>7</v>
      </c>
      <c r="K23" s="39" t="s">
        <v>6</v>
      </c>
      <c r="L23" s="45" t="s">
        <v>7</v>
      </c>
      <c r="M23" s="40">
        <v>7882</v>
      </c>
      <c r="N23" s="45">
        <v>7883</v>
      </c>
      <c r="O23" s="45">
        <v>7882</v>
      </c>
      <c r="P23" s="41">
        <v>7883</v>
      </c>
      <c r="Q23" s="40"/>
      <c r="R23" s="52"/>
      <c r="S23" s="52"/>
      <c r="T23" s="36"/>
      <c r="U23" s="54"/>
      <c r="V23" s="54"/>
      <c r="W23" s="40"/>
      <c r="X23" s="45"/>
      <c r="Y23" s="45"/>
      <c r="Z23" s="41"/>
      <c r="AA23" s="70">
        <v>7.3</v>
      </c>
      <c r="AB23" s="66">
        <v>9.8000000000000007</v>
      </c>
      <c r="AC23" s="66">
        <v>7.3</v>
      </c>
      <c r="AD23" s="41">
        <v>9.8000000000000007</v>
      </c>
      <c r="AE23" s="40">
        <v>21</v>
      </c>
      <c r="AF23" s="66">
        <v>21</v>
      </c>
      <c r="AG23" s="66">
        <v>21</v>
      </c>
      <c r="AH23" s="39">
        <v>21</v>
      </c>
      <c r="AI23" s="40">
        <v>21</v>
      </c>
      <c r="AJ23" s="66">
        <v>21</v>
      </c>
      <c r="AK23" s="66">
        <v>21</v>
      </c>
      <c r="AL23" s="41">
        <v>21</v>
      </c>
      <c r="AM23" s="40">
        <v>281</v>
      </c>
      <c r="AN23" s="66">
        <v>389</v>
      </c>
      <c r="AO23" s="39">
        <v>281</v>
      </c>
      <c r="AP23" s="76">
        <v>389</v>
      </c>
      <c r="AQ23" s="40">
        <v>245</v>
      </c>
      <c r="AR23" s="66">
        <v>345</v>
      </c>
      <c r="AS23" s="39">
        <v>245</v>
      </c>
      <c r="AT23" s="76">
        <v>345</v>
      </c>
      <c r="AU23" s="39">
        <v>597</v>
      </c>
      <c r="AV23" s="66">
        <v>621</v>
      </c>
      <c r="AW23" s="39">
        <v>597</v>
      </c>
      <c r="AX23" s="76">
        <v>621</v>
      </c>
    </row>
    <row r="24" spans="1:50">
      <c r="A24" s="35">
        <v>19</v>
      </c>
      <c r="B24" s="40" t="s">
        <v>37</v>
      </c>
      <c r="C24" s="45" t="s">
        <v>20</v>
      </c>
      <c r="D24" s="70">
        <v>16338</v>
      </c>
      <c r="E24" s="73">
        <v>16339</v>
      </c>
      <c r="F24" s="73">
        <v>16338</v>
      </c>
      <c r="G24" s="41">
        <v>16339</v>
      </c>
      <c r="H24" s="45"/>
      <c r="I24" s="40" t="s">
        <v>6</v>
      </c>
      <c r="J24" s="45" t="s">
        <v>7</v>
      </c>
      <c r="K24" s="39" t="s">
        <v>6</v>
      </c>
      <c r="L24" s="45" t="s">
        <v>7</v>
      </c>
      <c r="M24" s="40">
        <v>7882</v>
      </c>
      <c r="N24" s="45">
        <v>7883</v>
      </c>
      <c r="O24" s="45">
        <v>7882</v>
      </c>
      <c r="P24" s="41">
        <v>7883</v>
      </c>
      <c r="Q24" s="40"/>
      <c r="R24" s="52"/>
      <c r="S24" s="52"/>
      <c r="T24" s="36"/>
      <c r="U24" s="54"/>
      <c r="V24" s="54"/>
      <c r="W24" s="40"/>
      <c r="X24" s="45"/>
      <c r="Y24" s="45"/>
      <c r="Z24" s="41"/>
      <c r="AA24" s="70">
        <v>6.8</v>
      </c>
      <c r="AB24" s="66">
        <v>8.8000000000000007</v>
      </c>
      <c r="AC24" s="66">
        <v>6.8</v>
      </c>
      <c r="AD24" s="41">
        <v>8.8000000000000007</v>
      </c>
      <c r="AE24" s="40">
        <v>21</v>
      </c>
      <c r="AF24" s="66">
        <v>21</v>
      </c>
      <c r="AG24" s="66">
        <v>21</v>
      </c>
      <c r="AH24" s="39">
        <v>21</v>
      </c>
      <c r="AI24" s="40">
        <v>21</v>
      </c>
      <c r="AJ24" s="66">
        <v>21</v>
      </c>
      <c r="AK24" s="66">
        <v>21</v>
      </c>
      <c r="AL24" s="41">
        <v>21</v>
      </c>
      <c r="AM24" s="40">
        <v>281</v>
      </c>
      <c r="AN24" s="66">
        <v>389</v>
      </c>
      <c r="AO24" s="39">
        <v>281</v>
      </c>
      <c r="AP24" s="76">
        <v>389</v>
      </c>
      <c r="AQ24" s="40">
        <v>245</v>
      </c>
      <c r="AR24" s="66">
        <v>345</v>
      </c>
      <c r="AS24" s="39">
        <v>245</v>
      </c>
      <c r="AT24" s="76">
        <v>345</v>
      </c>
      <c r="AU24" s="39">
        <v>597</v>
      </c>
      <c r="AV24" s="66">
        <v>621</v>
      </c>
      <c r="AW24" s="39">
        <v>597</v>
      </c>
      <c r="AX24" s="76">
        <v>621</v>
      </c>
    </row>
    <row r="25" spans="1:50">
      <c r="A25" s="35">
        <v>20</v>
      </c>
      <c r="B25" s="40" t="s">
        <v>64</v>
      </c>
      <c r="C25" s="45" t="s">
        <v>52</v>
      </c>
      <c r="D25" s="70">
        <v>7902</v>
      </c>
      <c r="E25" s="73">
        <v>7620</v>
      </c>
      <c r="F25" s="73">
        <v>8900</v>
      </c>
      <c r="G25" s="41">
        <v>8929</v>
      </c>
      <c r="H25" s="45"/>
      <c r="I25" s="40" t="s">
        <v>6</v>
      </c>
      <c r="J25" s="45" t="s">
        <v>7</v>
      </c>
      <c r="K25" s="39" t="s">
        <v>6</v>
      </c>
      <c r="L25" s="45" t="s">
        <v>42</v>
      </c>
      <c r="M25" s="40" t="s">
        <v>40</v>
      </c>
      <c r="N25" s="45" t="s">
        <v>40</v>
      </c>
      <c r="O25" s="45" t="s">
        <v>40</v>
      </c>
      <c r="P25" s="41" t="s">
        <v>40</v>
      </c>
      <c r="Q25" s="51" t="s">
        <v>50</v>
      </c>
      <c r="R25" s="53" t="s">
        <v>67</v>
      </c>
      <c r="S25" s="53" t="s">
        <v>67</v>
      </c>
      <c r="T25" s="37" t="s">
        <v>13</v>
      </c>
      <c r="U25" s="54" t="s">
        <v>81</v>
      </c>
      <c r="V25" s="54" t="s">
        <v>82</v>
      </c>
      <c r="W25" s="40" t="s">
        <v>55</v>
      </c>
      <c r="X25" s="45" t="s">
        <v>55</v>
      </c>
      <c r="Y25" s="45" t="s">
        <v>63</v>
      </c>
      <c r="Z25" s="41" t="s">
        <v>57</v>
      </c>
      <c r="AA25" s="70">
        <v>6.9</v>
      </c>
      <c r="AB25" s="66">
        <v>9.1999999999999993</v>
      </c>
      <c r="AC25" s="66">
        <v>7.1</v>
      </c>
      <c r="AD25" s="41">
        <v>9.36</v>
      </c>
      <c r="AE25" s="40">
        <v>22</v>
      </c>
      <c r="AF25" s="66">
        <v>22</v>
      </c>
      <c r="AG25" s="66">
        <v>38</v>
      </c>
      <c r="AH25" s="39">
        <v>44</v>
      </c>
      <c r="AI25" s="40">
        <v>28</v>
      </c>
      <c r="AJ25" s="66">
        <v>28</v>
      </c>
      <c r="AK25" s="66">
        <v>44</v>
      </c>
      <c r="AL25" s="41">
        <v>44</v>
      </c>
      <c r="AM25" s="40">
        <v>282</v>
      </c>
      <c r="AN25" s="66">
        <v>384</v>
      </c>
      <c r="AO25" s="39">
        <v>281</v>
      </c>
      <c r="AP25" s="76">
        <v>394</v>
      </c>
      <c r="AQ25" s="40">
        <v>246</v>
      </c>
      <c r="AR25" s="66">
        <v>346</v>
      </c>
      <c r="AS25" s="39">
        <v>246</v>
      </c>
      <c r="AT25" s="76">
        <v>348</v>
      </c>
      <c r="AU25" s="39">
        <v>597</v>
      </c>
      <c r="AV25" s="66">
        <v>621</v>
      </c>
      <c r="AW25" s="39">
        <v>599</v>
      </c>
      <c r="AX25" s="76">
        <v>629</v>
      </c>
    </row>
    <row r="26" spans="1:50">
      <c r="A26" s="39">
        <v>21</v>
      </c>
      <c r="B26" s="40" t="s">
        <v>86</v>
      </c>
      <c r="C26" s="45" t="s">
        <v>79</v>
      </c>
      <c r="D26" s="70">
        <v>7902</v>
      </c>
      <c r="E26" s="73">
        <v>7620</v>
      </c>
      <c r="F26" s="73">
        <v>8900</v>
      </c>
      <c r="G26" s="41">
        <v>8931</v>
      </c>
      <c r="H26" s="45"/>
      <c r="I26" s="40" t="s">
        <v>6</v>
      </c>
      <c r="J26" s="45" t="s">
        <v>7</v>
      </c>
      <c r="K26" s="39" t="s">
        <v>6</v>
      </c>
      <c r="L26" s="45" t="s">
        <v>14</v>
      </c>
      <c r="M26" s="40" t="s">
        <v>40</v>
      </c>
      <c r="N26" s="45" t="s">
        <v>40</v>
      </c>
      <c r="O26" s="45" t="s">
        <v>40</v>
      </c>
      <c r="P26" s="41" t="s">
        <v>40</v>
      </c>
      <c r="Q26" s="51" t="s">
        <v>15</v>
      </c>
      <c r="R26" s="53" t="s">
        <v>67</v>
      </c>
      <c r="S26" s="53" t="s">
        <v>67</v>
      </c>
      <c r="T26" s="37" t="s">
        <v>13</v>
      </c>
      <c r="U26" s="54" t="s">
        <v>81</v>
      </c>
      <c r="V26" s="54" t="s">
        <v>82</v>
      </c>
      <c r="W26" s="40" t="s">
        <v>55</v>
      </c>
      <c r="X26" s="45" t="s">
        <v>55</v>
      </c>
      <c r="Y26" s="45" t="s">
        <v>56</v>
      </c>
      <c r="Z26" s="41" t="s">
        <v>57</v>
      </c>
      <c r="AA26" s="70">
        <v>6.9</v>
      </c>
      <c r="AB26" s="66">
        <v>9.1999999999999993</v>
      </c>
      <c r="AC26" s="66">
        <v>7.1</v>
      </c>
      <c r="AD26" s="41">
        <v>9.4</v>
      </c>
      <c r="AE26" s="40">
        <v>20</v>
      </c>
      <c r="AF26" s="66">
        <v>20</v>
      </c>
      <c r="AG26" s="66">
        <v>38</v>
      </c>
      <c r="AH26" s="39">
        <v>42</v>
      </c>
      <c r="AI26" s="40">
        <v>20</v>
      </c>
      <c r="AJ26" s="66">
        <v>20</v>
      </c>
      <c r="AK26" s="66">
        <v>36</v>
      </c>
      <c r="AL26" s="41">
        <v>36</v>
      </c>
      <c r="AM26" s="40">
        <v>282</v>
      </c>
      <c r="AN26" s="66">
        <v>384</v>
      </c>
      <c r="AO26" s="39">
        <v>281</v>
      </c>
      <c r="AP26" s="76">
        <v>393</v>
      </c>
      <c r="AQ26" s="40">
        <v>246</v>
      </c>
      <c r="AR26" s="66">
        <v>346</v>
      </c>
      <c r="AS26" s="39">
        <v>246</v>
      </c>
      <c r="AT26" s="76">
        <v>356</v>
      </c>
      <c r="AU26" s="39">
        <v>596</v>
      </c>
      <c r="AV26" s="66">
        <v>620</v>
      </c>
      <c r="AW26" s="39">
        <v>597</v>
      </c>
      <c r="AX26" s="76">
        <v>632</v>
      </c>
    </row>
    <row r="27" spans="1:50" s="39" customFormat="1">
      <c r="A27" s="39">
        <v>22</v>
      </c>
      <c r="B27" s="40" t="s">
        <v>87</v>
      </c>
      <c r="C27" s="45" t="s">
        <v>20</v>
      </c>
      <c r="D27" s="70">
        <v>16338</v>
      </c>
      <c r="E27" s="73">
        <v>16339</v>
      </c>
      <c r="F27" s="73">
        <v>16338</v>
      </c>
      <c r="G27" s="41">
        <v>16339</v>
      </c>
      <c r="H27" s="45"/>
      <c r="I27" s="40" t="s">
        <v>6</v>
      </c>
      <c r="J27" s="45" t="s">
        <v>7</v>
      </c>
      <c r="K27" s="39" t="s">
        <v>6</v>
      </c>
      <c r="L27" s="45" t="s">
        <v>7</v>
      </c>
      <c r="M27" s="40">
        <v>7882</v>
      </c>
      <c r="N27" s="45">
        <v>7883</v>
      </c>
      <c r="O27" s="45">
        <v>7882</v>
      </c>
      <c r="P27" s="41">
        <v>7883</v>
      </c>
      <c r="Q27" s="51"/>
      <c r="R27" s="53"/>
      <c r="S27" s="53"/>
      <c r="T27" s="37"/>
      <c r="U27" s="54"/>
      <c r="V27" s="54"/>
      <c r="W27" s="40"/>
      <c r="X27" s="45"/>
      <c r="Y27" s="45"/>
      <c r="Z27" s="41"/>
      <c r="AA27" s="70">
        <v>6.8</v>
      </c>
      <c r="AB27" s="66">
        <v>8.8000000000000007</v>
      </c>
      <c r="AC27" s="66">
        <v>6.8</v>
      </c>
      <c r="AD27" s="41">
        <v>8.8000000000000007</v>
      </c>
      <c r="AE27" s="40">
        <v>21</v>
      </c>
      <c r="AF27" s="66">
        <v>21</v>
      </c>
      <c r="AG27" s="66">
        <v>21</v>
      </c>
      <c r="AH27" s="39">
        <v>21</v>
      </c>
      <c r="AI27" s="40">
        <v>21</v>
      </c>
      <c r="AJ27" s="66">
        <v>21</v>
      </c>
      <c r="AK27" s="66">
        <v>21</v>
      </c>
      <c r="AL27" s="41">
        <v>21</v>
      </c>
      <c r="AM27" s="40">
        <v>281</v>
      </c>
      <c r="AN27" s="66">
        <v>389</v>
      </c>
      <c r="AO27" s="39">
        <v>281</v>
      </c>
      <c r="AP27" s="76">
        <v>389</v>
      </c>
      <c r="AQ27" s="40">
        <v>245</v>
      </c>
      <c r="AR27" s="66">
        <v>345</v>
      </c>
      <c r="AS27" s="39">
        <v>245</v>
      </c>
      <c r="AT27" s="76">
        <v>345</v>
      </c>
      <c r="AU27" s="39">
        <v>597</v>
      </c>
      <c r="AV27" s="66">
        <v>621</v>
      </c>
      <c r="AW27" s="39">
        <v>597</v>
      </c>
      <c r="AX27" s="76">
        <v>621</v>
      </c>
    </row>
    <row r="28" spans="1:50" ht="15.75" thickBot="1">
      <c r="A28" s="35">
        <v>23</v>
      </c>
      <c r="B28" s="42" t="s">
        <v>89</v>
      </c>
      <c r="C28" s="46" t="s">
        <v>20</v>
      </c>
      <c r="D28" s="71">
        <v>16338</v>
      </c>
      <c r="E28" s="90">
        <v>16339</v>
      </c>
      <c r="F28" s="90">
        <v>16338</v>
      </c>
      <c r="G28" s="44">
        <v>16339</v>
      </c>
      <c r="H28" s="46"/>
      <c r="I28" s="42" t="s">
        <v>6</v>
      </c>
      <c r="J28" s="46" t="s">
        <v>7</v>
      </c>
      <c r="K28" s="43" t="s">
        <v>6</v>
      </c>
      <c r="L28" s="46" t="s">
        <v>7</v>
      </c>
      <c r="M28" s="42">
        <v>7882</v>
      </c>
      <c r="N28" s="46">
        <v>7883</v>
      </c>
      <c r="O28" s="46">
        <v>7882</v>
      </c>
      <c r="P28" s="44">
        <v>7883</v>
      </c>
      <c r="Q28" s="42"/>
      <c r="R28" s="88"/>
      <c r="S28" s="88"/>
      <c r="T28" s="89"/>
      <c r="U28" s="55"/>
      <c r="V28" s="55"/>
      <c r="W28" s="42"/>
      <c r="X28" s="46"/>
      <c r="Y28" s="46"/>
      <c r="Z28" s="44"/>
      <c r="AA28" s="71">
        <v>6.8</v>
      </c>
      <c r="AB28" s="67">
        <v>8.8000000000000007</v>
      </c>
      <c r="AC28" s="67">
        <v>6.8</v>
      </c>
      <c r="AD28" s="44">
        <v>8.8000000000000007</v>
      </c>
      <c r="AE28" s="42">
        <v>21</v>
      </c>
      <c r="AF28" s="67">
        <v>21</v>
      </c>
      <c r="AG28" s="67">
        <v>21</v>
      </c>
      <c r="AH28" s="43">
        <v>21</v>
      </c>
      <c r="AI28" s="42">
        <v>21</v>
      </c>
      <c r="AJ28" s="67">
        <v>21</v>
      </c>
      <c r="AK28" s="67">
        <v>21</v>
      </c>
      <c r="AL28" s="44">
        <v>21</v>
      </c>
      <c r="AM28" s="42">
        <v>281</v>
      </c>
      <c r="AN28" s="67">
        <v>389</v>
      </c>
      <c r="AO28" s="43">
        <v>281</v>
      </c>
      <c r="AP28" s="77">
        <v>389</v>
      </c>
      <c r="AQ28" s="42">
        <v>245</v>
      </c>
      <c r="AR28" s="67">
        <v>345</v>
      </c>
      <c r="AS28" s="43">
        <v>245</v>
      </c>
      <c r="AT28" s="77">
        <v>345</v>
      </c>
      <c r="AU28" s="43">
        <v>597</v>
      </c>
      <c r="AV28" s="67">
        <v>621</v>
      </c>
      <c r="AW28" s="43">
        <v>597</v>
      </c>
      <c r="AX28" s="77">
        <v>621</v>
      </c>
    </row>
    <row r="29" spans="1:50" s="39" customFormat="1">
      <c r="R29" s="36"/>
      <c r="S29" s="36"/>
      <c r="T29" s="36"/>
      <c r="U29" s="91"/>
      <c r="V29" s="91"/>
    </row>
  </sheetData>
  <mergeCells count="11">
    <mergeCell ref="AU4:AX4"/>
    <mergeCell ref="D4:G4"/>
    <mergeCell ref="M4:P4"/>
    <mergeCell ref="I4:L4"/>
    <mergeCell ref="W4:Z4"/>
    <mergeCell ref="AA4:AD4"/>
    <mergeCell ref="AE4:AH4"/>
    <mergeCell ref="AI4:AL4"/>
    <mergeCell ref="AM4:AP4"/>
    <mergeCell ref="AQ4:AT4"/>
    <mergeCell ref="Q4:V4"/>
  </mergeCells>
  <conditionalFormatting sqref="Q14">
    <cfRule type="cellIs" dxfId="4" priority="4" operator="equal">
      <formula>-2.3</formula>
    </cfRule>
    <cfRule type="cellIs" dxfId="3" priority="5" operator="lessThan">
      <formula>-2.4</formula>
    </cfRule>
  </conditionalFormatting>
  <conditionalFormatting sqref="Q6:Q25">
    <cfRule type="cellIs" dxfId="2" priority="3" operator="equal">
      <formula>-2.3</formula>
    </cfRule>
  </conditionalFormatting>
  <conditionalFormatting sqref="Q28:Q29">
    <cfRule type="cellIs" dxfId="1" priority="2" operator="equal">
      <formula>-2.3</formula>
    </cfRule>
  </conditionalFormatting>
  <conditionalFormatting sqref="Q26:Q27">
    <cfRule type="cellIs" dxfId="0" priority="1" operator="equal">
      <formula>-2.3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Tyre Info by Track</vt:lpstr>
      <vt:lpstr>Master</vt:lpstr>
    </vt:vector>
  </TitlesOfParts>
  <Company>Cooper Tire &amp; Rubber Co Europe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Joy, Dave.</dc:creator>
  <cp:lastModifiedBy>Joy, Dave.</cp:lastModifiedBy>
  <cp:lastPrinted>2016-11-02T14:41:22Z</cp:lastPrinted>
  <dcterms:created xsi:type="dcterms:W3CDTF">2013-11-01T15:17:08Z</dcterms:created>
  <dcterms:modified xsi:type="dcterms:W3CDTF">2017-11-24T15:01:31Z</dcterms:modified>
</cp:coreProperties>
</file>